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torage\homes\S-1-5-21-1167378736-2199707310-2242153877-977587\Downloads\"/>
    </mc:Choice>
  </mc:AlternateContent>
  <xr:revisionPtr revIDLastSave="0" documentId="13_ncr:1_{F911AE27-DC98-4875-9AFD-BDC21CAC0A4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imData_price_yield" sheetId="6" r:id="rId1"/>
    <sheet name="SimData_revenue" sheetId="7" r:id="rId2"/>
    <sheet name="Sheet1" sheetId="1" r:id="rId3"/>
    <sheet name="Sheet2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9" i="7" l="1"/>
  <c r="C517" i="7"/>
  <c r="C515" i="7"/>
  <c r="C513" i="7"/>
  <c r="C511" i="7"/>
  <c r="C8" i="7"/>
  <c r="C7" i="7"/>
  <c r="C6" i="7"/>
  <c r="C4" i="7"/>
  <c r="C5" i="7" s="1"/>
  <c r="C3" i="7"/>
  <c r="B519" i="7"/>
  <c r="B517" i="7"/>
  <c r="B515" i="7"/>
  <c r="B513" i="7"/>
  <c r="B511" i="7"/>
  <c r="B8" i="7"/>
  <c r="B7" i="7"/>
  <c r="B6" i="7"/>
  <c r="B4" i="7"/>
  <c r="B5" i="7" s="1"/>
  <c r="B3" i="7"/>
  <c r="B2" i="7"/>
  <c r="C2" i="7"/>
  <c r="F6" i="5" a="1"/>
  <c r="F6" i="5"/>
  <c r="F7" i="5" a="1"/>
  <c r="F7" i="5"/>
  <c r="F8" i="5" a="1"/>
  <c r="F8" i="5"/>
  <c r="F14" i="5" a="1"/>
  <c r="F14" i="5"/>
  <c r="G14" i="5"/>
  <c r="H14" i="5"/>
  <c r="M14" i="5" a="1"/>
  <c r="M14" i="5"/>
  <c r="N14" i="5"/>
  <c r="O14" i="5"/>
  <c r="F15" i="5" a="1"/>
  <c r="F15" i="5"/>
  <c r="G15" i="5"/>
  <c r="H15" i="5"/>
  <c r="M15" i="5" a="1"/>
  <c r="M15" i="5"/>
  <c r="N15" i="5"/>
  <c r="O15" i="5"/>
  <c r="F16" i="5" a="1"/>
  <c r="F16" i="5"/>
  <c r="G16" i="5"/>
  <c r="H16" i="5"/>
  <c r="M16" i="5" a="1"/>
  <c r="M16" i="5"/>
  <c r="N16" i="5"/>
  <c r="O16" i="5"/>
  <c r="F17" i="5" a="1"/>
  <c r="F17" i="5"/>
  <c r="G17" i="5"/>
  <c r="H17" i="5"/>
  <c r="M17" i="5" a="1"/>
  <c r="M17" i="5"/>
  <c r="N17" i="5"/>
  <c r="O17" i="5"/>
  <c r="F18" i="5" a="1"/>
  <c r="F18" i="5"/>
  <c r="G18" i="5"/>
  <c r="H18" i="5"/>
  <c r="M18" i="5" a="1"/>
  <c r="M18" i="5"/>
  <c r="N18" i="5"/>
  <c r="O18" i="5"/>
  <c r="F23" i="5" a="1"/>
  <c r="F23" i="5"/>
  <c r="G23" i="5"/>
  <c r="B31" i="5"/>
  <c r="D32" i="5"/>
  <c r="E32" i="5"/>
  <c r="F32" i="5"/>
  <c r="B33" i="5"/>
  <c r="C33" i="5" a="1"/>
  <c r="C33" i="5"/>
  <c r="D33" i="5"/>
  <c r="E33" i="5"/>
  <c r="F33" i="5"/>
  <c r="M34" i="5"/>
  <c r="B35" i="5"/>
  <c r="C35" i="5" a="1"/>
  <c r="C35" i="5"/>
  <c r="D35" i="5"/>
  <c r="E35" i="5"/>
  <c r="F35" i="5"/>
  <c r="M35" i="5"/>
  <c r="N35" i="5"/>
  <c r="M36" i="5"/>
  <c r="N36" i="5"/>
  <c r="B37" i="5"/>
  <c r="M37" i="5"/>
  <c r="N37" i="5"/>
  <c r="N38" i="5" s="1"/>
  <c r="B40" i="5"/>
  <c r="C40" i="5"/>
  <c r="D40" i="5"/>
  <c r="E40" i="5"/>
  <c r="M38" i="5" l="1"/>
  <c r="N39" i="5"/>
  <c r="N40" i="5" s="1"/>
  <c r="B43" i="5" a="1"/>
  <c r="M39" i="5" l="1"/>
  <c r="M40" i="5" s="1"/>
  <c r="B43" i="5"/>
  <c r="B44" i="5"/>
  <c r="B45" i="5"/>
  <c r="C43" i="5" a="1"/>
  <c r="C43" i="5"/>
  <c r="C44" i="5"/>
  <c r="C45" i="5"/>
  <c r="D43" i="5" a="1"/>
  <c r="D43" i="5"/>
  <c r="E43" i="5"/>
  <c r="F43" i="5" a="1"/>
  <c r="F43" i="5"/>
  <c r="G43" i="5"/>
  <c r="D44" i="5" a="1"/>
  <c r="D44" i="5"/>
  <c r="E44" i="5"/>
  <c r="F44" i="5" a="1"/>
  <c r="F44" i="5"/>
  <c r="G44" i="5"/>
  <c r="D45" i="5" a="1"/>
  <c r="D45" i="5"/>
  <c r="E45" i="5"/>
  <c r="F45" i="5" a="1"/>
  <c r="F45" i="5"/>
  <c r="G45" i="5"/>
  <c r="L45" i="5"/>
  <c r="M45" i="5"/>
  <c r="N45" i="5"/>
  <c r="O45" i="5"/>
  <c r="P45" i="5" s="1"/>
  <c r="B46" i="5"/>
  <c r="C46" i="5"/>
  <c r="D46" i="5"/>
  <c r="L46" i="5"/>
  <c r="M46" i="5"/>
  <c r="N46" i="5"/>
  <c r="L47" i="5"/>
  <c r="M47" i="5"/>
  <c r="N47" i="5"/>
  <c r="B48" i="5" a="1"/>
  <c r="O47" i="5" l="1"/>
  <c r="P47" i="5" s="1"/>
  <c r="O46" i="5"/>
  <c r="P46" i="5" s="1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B59" i="5"/>
  <c r="C59" i="5"/>
  <c r="D59" i="5"/>
  <c r="E59" i="5"/>
  <c r="B60" i="5"/>
  <c r="C60" i="5"/>
  <c r="D60" i="5"/>
  <c r="E60" i="5"/>
  <c r="B61" i="5"/>
  <c r="C61" i="5"/>
  <c r="D61" i="5"/>
  <c r="E61" i="5"/>
  <c r="B62" i="5"/>
  <c r="C62" i="5"/>
  <c r="D62" i="5"/>
  <c r="E62" i="5"/>
  <c r="B63" i="5"/>
  <c r="C63" i="5"/>
  <c r="D63" i="5"/>
  <c r="E63" i="5"/>
  <c r="B64" i="5"/>
  <c r="C64" i="5"/>
  <c r="D64" i="5"/>
  <c r="E64" i="5"/>
  <c r="B65" i="5"/>
  <c r="C65" i="5"/>
  <c r="D65" i="5"/>
  <c r="E65" i="5"/>
  <c r="P49" i="5"/>
  <c r="D3" i="1"/>
  <c r="D4" i="1"/>
  <c r="H4" i="1"/>
  <c r="I4" i="1"/>
  <c r="D5" i="1"/>
  <c r="H5" i="1"/>
  <c r="I5" i="1"/>
  <c r="D6" i="1"/>
  <c r="H6" i="1"/>
  <c r="I6" i="1"/>
  <c r="D7" i="1"/>
  <c r="E7" i="1" s="1"/>
  <c r="H7" i="1"/>
  <c r="I7" i="1"/>
  <c r="E4" i="1" l="1"/>
  <c r="E5" i="1"/>
  <c r="E6" i="1"/>
  <c r="F40" i="5"/>
  <c r="H40" i="5"/>
  <c r="I40" i="5"/>
  <c r="D8" i="1"/>
  <c r="E8" i="1"/>
  <c r="H8" i="1"/>
  <c r="H9" i="1" s="1"/>
  <c r="I8" i="1"/>
  <c r="I9" i="1" s="1"/>
  <c r="D9" i="1"/>
  <c r="E9" i="1"/>
  <c r="D10" i="1"/>
  <c r="E10" i="1" s="1"/>
  <c r="H10" i="1"/>
  <c r="H11" i="1" s="1"/>
  <c r="H12" i="1" s="1"/>
  <c r="I10" i="1"/>
  <c r="I11" i="1" s="1"/>
  <c r="I12" i="1" s="1"/>
  <c r="D11" i="1"/>
  <c r="E12" i="1" s="1"/>
  <c r="D12" i="1"/>
  <c r="D13" i="1"/>
  <c r="E13" i="1"/>
  <c r="D14" i="1"/>
  <c r="E14" i="1"/>
  <c r="H14" i="1"/>
  <c r="L4" i="1" s="1"/>
  <c r="I14" i="1"/>
  <c r="L14" i="1" s="1"/>
  <c r="D15" i="1"/>
  <c r="H15" i="1"/>
  <c r="I15" i="1"/>
  <c r="D16" i="1"/>
  <c r="H16" i="1"/>
  <c r="I16" i="1"/>
  <c r="D17" i="1"/>
  <c r="E17" i="1"/>
  <c r="H17" i="1"/>
  <c r="I17" i="1"/>
  <c r="E16" i="1" l="1"/>
  <c r="E15" i="1"/>
  <c r="E11" i="1"/>
  <c r="D18" i="1"/>
  <c r="E18" i="1"/>
  <c r="H18" i="1"/>
  <c r="I18" i="1"/>
  <c r="D19" i="1" l="1"/>
  <c r="E19" i="1" s="1"/>
  <c r="H19" i="1"/>
  <c r="I19" i="1"/>
  <c r="D20" i="1" l="1"/>
  <c r="E20" i="1" s="1"/>
  <c r="H20" i="1"/>
  <c r="I20" i="1"/>
  <c r="D21" i="1"/>
  <c r="E21" i="1"/>
  <c r="H21" i="1"/>
  <c r="I21" i="1"/>
  <c r="D22" i="1"/>
  <c r="E22" i="1"/>
  <c r="H22" i="1"/>
  <c r="I22" i="1"/>
  <c r="D23" i="1"/>
  <c r="E23" i="1" s="1"/>
  <c r="H23" i="1"/>
  <c r="I23" i="1"/>
  <c r="D24" i="1"/>
  <c r="E25" i="1" s="1"/>
  <c r="H24" i="1"/>
  <c r="I24" i="1"/>
  <c r="L24" i="1"/>
  <c r="D25" i="1"/>
  <c r="H25" i="1"/>
  <c r="I25" i="1"/>
  <c r="H26" i="1"/>
  <c r="I26" i="1"/>
  <c r="H27" i="1"/>
  <c r="I27" i="1"/>
  <c r="E24" i="1" l="1"/>
  <c r="H28" i="1"/>
  <c r="I28" i="1"/>
  <c r="M27" i="1" a="1"/>
  <c r="M28" i="1" a="1"/>
  <c r="M27" i="1" l="1"/>
  <c r="N27" i="1"/>
  <c r="O27" i="1" s="1"/>
  <c r="M28" i="1"/>
  <c r="N28" i="1"/>
  <c r="O28" i="1"/>
  <c r="H29" i="1"/>
  <c r="I29" i="1"/>
  <c r="M29" i="1" a="1"/>
  <c r="M29" i="1"/>
  <c r="N29" i="1"/>
  <c r="O29" i="1"/>
  <c r="H30" i="1"/>
  <c r="I30" i="1"/>
  <c r="M30" i="1" a="1"/>
  <c r="M30" i="1"/>
  <c r="N30" i="1"/>
  <c r="O30" i="1"/>
  <c r="H31" i="1"/>
  <c r="I31" i="1"/>
  <c r="M31" i="1" a="1"/>
  <c r="M31" i="1"/>
  <c r="N31" i="1"/>
  <c r="O31" i="1"/>
  <c r="H32" i="1"/>
  <c r="I32" i="1"/>
  <c r="H33" i="1"/>
  <c r="I33" i="1"/>
  <c r="H34" i="1"/>
  <c r="I34" i="1"/>
  <c r="H35" i="1"/>
  <c r="I35" i="1"/>
  <c r="H36" i="1"/>
  <c r="I36" i="1"/>
  <c r="H37" i="1"/>
  <c r="H13" i="1" s="1"/>
  <c r="I37" i="1"/>
  <c r="I13" i="1" s="1"/>
  <c r="C42" i="1"/>
  <c r="G43" i="1" s="1"/>
  <c r="B43" i="1"/>
  <c r="C43" i="1"/>
  <c r="D43" i="1"/>
  <c r="H43" i="1"/>
  <c r="B44" i="1"/>
  <c r="C44" i="1"/>
  <c r="D44" i="1"/>
  <c r="M20" i="1" a="1"/>
  <c r="M18" i="1" a="1"/>
  <c r="M17" i="1" a="1"/>
  <c r="M19" i="1" a="1"/>
  <c r="M21" i="1" a="1"/>
  <c r="I44" i="1" a="1"/>
  <c r="M21" i="1" l="1"/>
  <c r="N21" i="1"/>
  <c r="O21" i="1" s="1"/>
  <c r="N19" i="1"/>
  <c r="O19" i="1" s="1"/>
  <c r="M19" i="1"/>
  <c r="M17" i="1"/>
  <c r="N17" i="1"/>
  <c r="O17" i="1" s="1"/>
  <c r="M18" i="1"/>
  <c r="N18" i="1"/>
  <c r="O18" i="1" s="1"/>
  <c r="M20" i="1"/>
  <c r="N20" i="1"/>
  <c r="O20" i="1" s="1"/>
  <c r="I44" i="1"/>
  <c r="B45" i="1"/>
  <c r="C45" i="1"/>
  <c r="D45" i="1"/>
  <c r="B46" i="1"/>
  <c r="C46" i="1"/>
  <c r="D46" i="1"/>
  <c r="B47" i="1"/>
  <c r="C47" i="1"/>
  <c r="D47" i="1"/>
  <c r="B48" i="1"/>
  <c r="C48" i="1"/>
  <c r="D48" i="1"/>
  <c r="H48" i="1"/>
  <c r="I48" i="1"/>
  <c r="B49" i="1"/>
  <c r="C49" i="1"/>
  <c r="D49" i="1"/>
  <c r="G49" i="1"/>
  <c r="B50" i="1"/>
  <c r="C50" i="1"/>
  <c r="D50" i="1"/>
  <c r="G50" i="1"/>
  <c r="B51" i="1"/>
  <c r="C51" i="1"/>
  <c r="D51" i="1"/>
  <c r="B52" i="1"/>
  <c r="C52" i="1"/>
  <c r="D52" i="1"/>
  <c r="B53" i="1"/>
  <c r="C53" i="1"/>
  <c r="D53" i="1"/>
  <c r="B54" i="1"/>
  <c r="C54" i="1"/>
  <c r="D54" i="1"/>
  <c r="G54" i="1"/>
  <c r="H54" i="1"/>
  <c r="B55" i="1"/>
  <c r="C55" i="1"/>
  <c r="D55" i="1"/>
  <c r="I55" i="1" a="1"/>
  <c r="I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J61" i="1" a="1"/>
  <c r="J61" i="1" l="1"/>
  <c r="B62" i="1"/>
  <c r="C62" i="1"/>
  <c r="D62" i="1"/>
  <c r="G62" i="1"/>
  <c r="J62" i="1" a="1"/>
  <c r="J62" i="1" l="1"/>
  <c r="B63" i="1"/>
  <c r="C63" i="1"/>
  <c r="D63" i="1"/>
  <c r="G63" i="1" a="1"/>
  <c r="G63" i="1" l="1"/>
  <c r="B64" i="1"/>
  <c r="C64" i="1"/>
  <c r="D64" i="1"/>
  <c r="I50" i="1" s="1"/>
  <c r="G71" i="1"/>
  <c r="H71" i="1"/>
  <c r="F72" i="1"/>
  <c r="G72" i="1"/>
  <c r="H72" i="1"/>
  <c r="F73" i="1"/>
  <c r="F75" i="1"/>
  <c r="G75" i="1"/>
  <c r="F77" i="1"/>
  <c r="G77" i="1"/>
  <c r="I49" i="1" l="1"/>
  <c r="G44" i="1"/>
  <c r="F76" i="1" s="1"/>
  <c r="H49" i="1"/>
  <c r="H73" i="1"/>
  <c r="H44" i="1"/>
  <c r="G76" i="1" s="1"/>
  <c r="F78" i="1" a="1"/>
  <c r="G78" i="1" a="1"/>
  <c r="F78" i="1" l="1"/>
  <c r="G78" i="1"/>
  <c r="F79" i="1"/>
  <c r="G79" i="1"/>
  <c r="H81" i="1" a="1"/>
  <c r="H81" i="1"/>
  <c r="G82" i="1"/>
  <c r="H82" i="1" a="1"/>
  <c r="H82" i="1"/>
  <c r="B2" i="6"/>
  <c r="C2" i="6"/>
  <c r="B3" i="6"/>
  <c r="C3" i="6"/>
  <c r="B4" i="6"/>
  <c r="B5" i="6" s="1"/>
  <c r="C4" i="6"/>
  <c r="C5" i="6" s="1"/>
  <c r="B6" i="6"/>
  <c r="C6" i="6"/>
  <c r="H6" i="6"/>
  <c r="K6" i="6"/>
  <c r="L6" i="6"/>
  <c r="B7" i="6"/>
  <c r="C7" i="6"/>
  <c r="L7" i="6"/>
  <c r="B8" i="6"/>
  <c r="F9" i="6" s="1"/>
  <c r="C8" i="6"/>
  <c r="G8" i="6" s="1"/>
  <c r="G9" i="6"/>
  <c r="B511" i="6"/>
  <c r="C511" i="6"/>
  <c r="B513" i="6"/>
  <c r="C513" i="6"/>
  <c r="B515" i="6"/>
  <c r="C515" i="6"/>
  <c r="B517" i="6"/>
  <c r="C517" i="6"/>
  <c r="B519" i="6"/>
  <c r="C519" i="6"/>
  <c r="J7" i="6" l="1"/>
  <c r="J6" i="6"/>
  <c r="L5" i="6"/>
  <c r="K5" i="6"/>
  <c r="G40" i="5"/>
  <c r="M7" i="1" a="1"/>
  <c r="M7" i="1"/>
  <c r="N7" i="1"/>
  <c r="O7" i="1" s="1"/>
  <c r="M8" i="1" a="1"/>
  <c r="M8" i="1"/>
  <c r="N8" i="1"/>
  <c r="O8" i="1"/>
  <c r="M9" i="1" a="1"/>
  <c r="M9" i="1"/>
  <c r="N9" i="1"/>
  <c r="O9" i="1"/>
  <c r="M10" i="1" a="1"/>
  <c r="M10" i="1"/>
  <c r="N10" i="1"/>
  <c r="O10" i="1"/>
  <c r="M11" i="1" a="1"/>
  <c r="M11" i="1"/>
  <c r="N11" i="1"/>
  <c r="O11" i="1"/>
  <c r="G55" i="1" a="1"/>
  <c r="G55" i="1"/>
  <c r="H55" i="1"/>
  <c r="H61" i="1"/>
  <c r="I61" i="1" s="1"/>
  <c r="G68" i="1" s="1"/>
  <c r="H62" i="1"/>
  <c r="I62" i="1" s="1"/>
  <c r="H68" i="1" s="1"/>
  <c r="G81" i="1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<sst xmlns="http://schemas.openxmlformats.org/spreadsheetml/2006/main" count="199" uniqueCount="143">
  <si>
    <t>year</t>
  </si>
  <si>
    <t>yield</t>
  </si>
  <si>
    <t>price</t>
  </si>
  <si>
    <t>S.E.</t>
  </si>
  <si>
    <t>T-Test</t>
  </si>
  <si>
    <t>Diff</t>
  </si>
  <si>
    <t>Beta</t>
  </si>
  <si>
    <t>DF Test</t>
  </si>
  <si>
    <t>Lag</t>
  </si>
  <si>
    <t>DF-value</t>
  </si>
  <si>
    <t>Trend</t>
  </si>
  <si>
    <t>Gasoline Price $/gallon</t>
  </si>
  <si>
    <t>AUTOCORR</t>
  </si>
  <si>
    <t>PUTOCORR</t>
  </si>
  <si>
    <t>ARLAG</t>
  </si>
  <si>
    <t>Constant</t>
  </si>
  <si>
    <t>Lag suggestion</t>
  </si>
  <si>
    <t>SIC value</t>
  </si>
  <si>
    <t>Oats</t>
  </si>
  <si>
    <t>Intercept</t>
  </si>
  <si>
    <t>Slope</t>
  </si>
  <si>
    <t>R-Square</t>
  </si>
  <si>
    <t>F-Ratio</t>
  </si>
  <si>
    <t>Prob(F)</t>
  </si>
  <si>
    <t>Prob(T)</t>
  </si>
  <si>
    <t>S.D. Residuals</t>
  </si>
  <si>
    <t>Resid. 1</t>
  </si>
  <si>
    <t>Resid. 2</t>
  </si>
  <si>
    <t>Resid. 3</t>
  </si>
  <si>
    <t>Resid. 4</t>
  </si>
  <si>
    <t>Resid. 5</t>
  </si>
  <si>
    <t>Resid. 6</t>
  </si>
  <si>
    <t>Resid. 7</t>
  </si>
  <si>
    <t>Resid. 8</t>
  </si>
  <si>
    <t>Resid. 9</t>
  </si>
  <si>
    <t>Resid. 10</t>
  </si>
  <si>
    <t>Resid. 11</t>
  </si>
  <si>
    <t>Resid. 12</t>
  </si>
  <si>
    <t>Resid. 13</t>
  </si>
  <si>
    <t>Resid. 14</t>
  </si>
  <si>
    <t>Resid. 15</t>
  </si>
  <si>
    <t>Resid. 16</t>
  </si>
  <si>
    <t>Resid. 17</t>
  </si>
  <si>
    <t>Resid. 18</t>
  </si>
  <si>
    <t>Resid. 19</t>
  </si>
  <si>
    <t>Resid. 20</t>
  </si>
  <si>
    <t>Resid. 21</t>
  </si>
  <si>
    <t>Resid. 22</t>
  </si>
  <si>
    <t>Resid. 23</t>
  </si>
  <si>
    <t>Confidence Level</t>
  </si>
  <si>
    <t>Procedure</t>
  </si>
  <si>
    <t>Test Value</t>
  </si>
  <si>
    <t>p-Value</t>
  </si>
  <si>
    <t>S-W</t>
  </si>
  <si>
    <t>A-D</t>
  </si>
  <si>
    <t>CvM</t>
  </si>
  <si>
    <t>K-S</t>
  </si>
  <si>
    <t>Chi-Squared</t>
  </si>
  <si>
    <t>*Based on approximate p-values</t>
  </si>
  <si>
    <t>lnP</t>
  </si>
  <si>
    <t>d1LnP</t>
  </si>
  <si>
    <t>Setup data for simulation</t>
  </si>
  <si>
    <t>Year</t>
  </si>
  <si>
    <t>Yield residuals</t>
  </si>
  <si>
    <t>Vector of means</t>
  </si>
  <si>
    <t>Covariance Matrix</t>
  </si>
  <si>
    <t>Joint stochastic Errors</t>
  </si>
  <si>
    <t>Stochastic variables</t>
  </si>
  <si>
    <t>Price</t>
  </si>
  <si>
    <t>Yield</t>
  </si>
  <si>
    <t>Conditional means</t>
  </si>
  <si>
    <t>Stochastc error</t>
  </si>
  <si>
    <t>Stochastic values</t>
  </si>
  <si>
    <t>P</t>
  </si>
  <si>
    <t>Y</t>
  </si>
  <si>
    <t>Linear Correlation Matrix</t>
  </si>
  <si>
    <t>Variable</t>
  </si>
  <si>
    <t>Mean</t>
  </si>
  <si>
    <t>StDev</t>
  </si>
  <si>
    <t>CV</t>
  </si>
  <si>
    <t>Min</t>
  </si>
  <si>
    <t>Max</t>
  </si>
  <si>
    <t>Iteration</t>
  </si>
  <si>
    <t>x1-value</t>
  </si>
  <si>
    <t>Prob(X&lt;=x1)</t>
  </si>
  <si>
    <t>x2-value</t>
  </si>
  <si>
    <t>Prob(X&lt;=x2)</t>
  </si>
  <si>
    <t>x3-value</t>
  </si>
  <si>
    <t>Prob(X&lt;=x3)</t>
  </si>
  <si>
    <t>x4-value</t>
  </si>
  <si>
    <t>Prob(X&lt;=x4)</t>
  </si>
  <si>
    <t>x5-value</t>
  </si>
  <si>
    <t>Prob(X&lt;=x5)</t>
  </si>
  <si>
    <t>Simetar Simulation Results for 500 Iterations. 1:27:16 PM 4/1/2025 (1 sec.).  © 2019.</t>
  </si>
  <si>
    <t>Test Correlation Coefficients</t>
  </si>
  <si>
    <t>Critical Value</t>
  </si>
  <si>
    <t>Differences</t>
  </si>
  <si>
    <t>S.E. of Coefficients</t>
  </si>
  <si>
    <t>Restriction Matrix</t>
  </si>
  <si>
    <t>Characteristics</t>
  </si>
  <si>
    <t>Dickey-Fuller Test</t>
  </si>
  <si>
    <t>Aug. Dickey-Fuller Test</t>
  </si>
  <si>
    <t>Schwarz</t>
  </si>
  <si>
    <t>MAPE</t>
  </si>
  <si>
    <t>AIC</t>
  </si>
  <si>
    <t>SIC</t>
  </si>
  <si>
    <t>Forecast</t>
  </si>
  <si>
    <t>Impulse</t>
  </si>
  <si>
    <t>Auto-</t>
  </si>
  <si>
    <t>t-Statistic</t>
  </si>
  <si>
    <t>Partial</t>
  </si>
  <si>
    <t>Response</t>
  </si>
  <si>
    <t>Correlation</t>
  </si>
  <si>
    <t>(AutoCorr.)</t>
  </si>
  <si>
    <t>AutoCorrelation</t>
  </si>
  <si>
    <t>(Part.AutoCorr.)</t>
  </si>
  <si>
    <t>Period</t>
  </si>
  <si>
    <t>Pred</t>
  </si>
  <si>
    <t xml:space="preserve"> Resid</t>
  </si>
  <si>
    <t>Resid/Pred</t>
  </si>
  <si>
    <t>Observation</t>
  </si>
  <si>
    <t>T-3</t>
  </si>
  <si>
    <t>T-2</t>
  </si>
  <si>
    <t>T-1</t>
  </si>
  <si>
    <t>T</t>
  </si>
  <si>
    <t>D1</t>
  </si>
  <si>
    <t>T+1</t>
  </si>
  <si>
    <t>T+2</t>
  </si>
  <si>
    <t>T+3</t>
  </si>
  <si>
    <t>Actual</t>
  </si>
  <si>
    <t>Predicted</t>
  </si>
  <si>
    <t>ABS</t>
  </si>
  <si>
    <t>(A - F) / A</t>
  </si>
  <si>
    <t>Revenue correlated</t>
  </si>
  <si>
    <t>Means</t>
  </si>
  <si>
    <t>St. Dev</t>
  </si>
  <si>
    <t>Stoch Error</t>
  </si>
  <si>
    <t>Stoch Variables</t>
  </si>
  <si>
    <t>Revenue indep</t>
  </si>
  <si>
    <t>Simetar Simulation Results for 500 Iterations. 1:56:59 PM 4/1/2025 (3 sec.).  © 2019.</t>
  </si>
  <si>
    <t>Stoch P = mean + norm(0, stdev)</t>
  </si>
  <si>
    <t>Stoch Y = mean + norm(0, stdev)</t>
  </si>
  <si>
    <t>Indep Rev = stoch P * stoch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</si>
</sst>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%"/>
    <numFmt numFmtId="169" formatCode="0.0000"/>
    <numFmt numFmtId="170" formatCode="0.000"/>
    <numFmt numFmtId="171" formatCode="#,##0.000"/>
    <numFmt numFmtId="173" formatCode="0.000%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169" fontId="1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9" fillId="0" borderId="1" xfId="0" applyFont="1" applyBorder="1"/>
    <xf numFmtId="0" fontId="10" fillId="0" borderId="0" xfId="0" applyFont="1"/>
    <xf numFmtId="0" fontId="10" fillId="0" borderId="0" xfId="0" quotePrefix="1" applyFont="1"/>
    <xf numFmtId="3" fontId="0" fillId="0" borderId="0" xfId="0" applyNumberFormat="1"/>
    <xf numFmtId="4" fontId="0" fillId="0" borderId="0" xfId="0" applyNumberFormat="1"/>
    <xf numFmtId="4" fontId="7" fillId="2" borderId="0" xfId="0" applyNumberFormat="1" applyFont="1" applyFill="1"/>
    <xf numFmtId="164" fontId="0" fillId="0" borderId="0" xfId="1" applyNumberFormat="1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2" xfId="0" applyBorder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171" fontId="0" fillId="0" borderId="0" xfId="0" applyNumberFormat="1"/>
    <xf numFmtId="171" fontId="0" fillId="0" borderId="3" xfId="0" applyNumberFormat="1" applyBorder="1"/>
    <xf numFmtId="171" fontId="0" fillId="0" borderId="4" xfId="0" applyNumberFormat="1" applyBorder="1"/>
    <xf numFmtId="171" fontId="0" fillId="0" borderId="5" xfId="0" applyNumberFormat="1" applyBorder="1"/>
    <xf numFmtId="171" fontId="0" fillId="0" borderId="6" xfId="0" applyNumberFormat="1" applyBorder="1"/>
    <xf numFmtId="171" fontId="0" fillId="0" borderId="7" xfId="0" applyNumberFormat="1" applyBorder="1"/>
    <xf numFmtId="171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0" borderId="0" xfId="0" applyFont="1" applyAlignment="1">
      <alignment horizontal="center"/>
    </xf>
    <xf numFmtId="171" fontId="0" fillId="0" borderId="15" xfId="0" applyNumberFormat="1" applyBorder="1"/>
    <xf numFmtId="171" fontId="0" fillId="0" borderId="0" xfId="0" applyNumberFormat="1" applyBorder="1"/>
    <xf numFmtId="171" fontId="0" fillId="0" borderId="1" xfId="0" applyNumberFormat="1" applyBorder="1"/>
    <xf numFmtId="173" fontId="1" fillId="0" borderId="0" xfId="1" applyNumberFormat="1" applyFont="1"/>
    <xf numFmtId="0" fontId="2" fillId="2" borderId="0" xfId="0" applyFont="1" applyFill="1"/>
    <xf numFmtId="0" fontId="1" fillId="0" borderId="2" xfId="0" applyFont="1" applyBorder="1"/>
    <xf numFmtId="0" fontId="7" fillId="0" borderId="2" xfId="0" applyFont="1" applyBorder="1"/>
    <xf numFmtId="3" fontId="0" fillId="0" borderId="2" xfId="0" applyNumberFormat="1" applyBorder="1"/>
    <xf numFmtId="0" fontId="2" fillId="0" borderId="0" xfId="0" quotePrefix="1" applyFont="1"/>
  </cellXfs>
  <cellStyles count="2">
    <cellStyle name="Normal" xfId="0" builtinId="0"/>
    <cellStyle name="Percent" xfId="1" builtinId="5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F2AC-DC37-48C5-B6A2-F7FC10D16C30}">
  <dimension ref="A1:L519"/>
  <sheetViews>
    <sheetView zoomScale="205" zoomScaleNormal="205" workbookViewId="0">
      <selection activeCell="E7" sqref="E7"/>
    </sheetView>
  </sheetViews>
  <sheetFormatPr defaultRowHeight="15" x14ac:dyDescent="0.25"/>
  <sheetData>
    <row r="1" spans="1:12" x14ac:dyDescent="0.25">
      <c r="A1" t="s">
        <v>93</v>
      </c>
    </row>
    <row r="2" spans="1:12" x14ac:dyDescent="0.25">
      <c r="A2" t="s">
        <v>76</v>
      </c>
      <c r="B2" t="str">
        <f ca="1">ADDRESS(ROW(Sheet1!$G$68),COLUMN(Sheet1!$G$68),4,,_xll.WSNAME(Sheet1!$G$68))</f>
        <v>Sheet1!G68</v>
      </c>
      <c r="C2" t="str">
        <f ca="1">ADDRESS(ROW(Sheet1!$H$68),COLUMN(Sheet1!$H$68),4,,_xll.WSNAME(Sheet1!$H$68))</f>
        <v>Sheet1!H68</v>
      </c>
    </row>
    <row r="3" spans="1:12" x14ac:dyDescent="0.25">
      <c r="A3" t="s">
        <v>77</v>
      </c>
      <c r="B3">
        <f>AVERAGE(B9:B508)</f>
        <v>3.575565451597654</v>
      </c>
      <c r="C3">
        <f>AVERAGE(C9:C508)</f>
        <v>66.638014788258332</v>
      </c>
    </row>
    <row r="4" spans="1:12" x14ac:dyDescent="0.25">
      <c r="A4" t="s">
        <v>78</v>
      </c>
      <c r="B4">
        <f>STDEV(B9:B508)</f>
        <v>0.85413819449033412</v>
      </c>
      <c r="C4">
        <f>STDEV(C9:C508)</f>
        <v>2.9233545173535691</v>
      </c>
      <c r="F4" s="9" t="s">
        <v>94</v>
      </c>
      <c r="J4" t="s">
        <v>75</v>
      </c>
    </row>
    <row r="5" spans="1:12" x14ac:dyDescent="0.25">
      <c r="A5" t="s">
        <v>79</v>
      </c>
      <c r="B5">
        <f>100*B4/B3</f>
        <v>23.888199112917466</v>
      </c>
      <c r="C5">
        <f>100*C4/C3</f>
        <v>4.3869171772936228</v>
      </c>
      <c r="F5" t="s">
        <v>49</v>
      </c>
      <c r="H5" s="23">
        <v>0.95</v>
      </c>
      <c r="K5" t="str">
        <f>SimData_price_yield!$B$8</f>
        <v>2025 P</v>
      </c>
      <c r="L5" t="str">
        <f>SimData_price_yield!$C$8</f>
        <v>2025 Y</v>
      </c>
    </row>
    <row r="6" spans="1:12" x14ac:dyDescent="0.25">
      <c r="A6" t="s">
        <v>80</v>
      </c>
      <c r="B6">
        <f>MIN(B9:B508)</f>
        <v>1.7944062616601801</v>
      </c>
      <c r="C6">
        <f>MIN(C9:C508)</f>
        <v>57.223325259088512</v>
      </c>
      <c r="F6" t="s">
        <v>95</v>
      </c>
      <c r="H6" s="21">
        <f>TINV(1-$H$5,COUNT(SimData_price_yield!$B$9:$B$508)-2)</f>
        <v>1.9647389829672903</v>
      </c>
      <c r="J6" t="str">
        <f>SimData_price_yield!$B$8</f>
        <v>2025 P</v>
      </c>
      <c r="K6" s="20">
        <f>CORREL(SimData_price_yield!$B$9:$B$508,SimData_price_yield!$B$9:$B$508)</f>
        <v>1</v>
      </c>
      <c r="L6" s="21">
        <f>CORREL(SimData_price_yield!$B$9:$B$508,SimData_price_yield!$C$9:$C$508)</f>
        <v>-0.84687183555634793</v>
      </c>
    </row>
    <row r="7" spans="1:12" x14ac:dyDescent="0.25">
      <c r="A7" t="s">
        <v>81</v>
      </c>
      <c r="B7">
        <f>MAX(B9:B508)</f>
        <v>8.2888152428160371</v>
      </c>
      <c r="C7">
        <f>MAX(C9:C508)</f>
        <v>75.183428321810027</v>
      </c>
      <c r="J7" t="str">
        <f>SimData_price_yield!$C$8</f>
        <v>2025 Y</v>
      </c>
      <c r="L7" s="20">
        <f>CORREL(SimData_price_yield!$C$9:$C$508,SimData_price_yield!$C$9:$C$508)</f>
        <v>1</v>
      </c>
    </row>
    <row r="8" spans="1:12" x14ac:dyDescent="0.25">
      <c r="A8" t="s">
        <v>82</v>
      </c>
      <c r="B8" t="str">
        <f>Sheet1!$F$68&amp;" "&amp;Sheet1!$G$67</f>
        <v>2025 P</v>
      </c>
      <c r="C8" t="str">
        <f>Sheet1!$F$68&amp;" "&amp;Sheet1!$H$67</f>
        <v>2025 Y</v>
      </c>
      <c r="G8" t="str">
        <f>SimData_price_yield!$C$8</f>
        <v>2025 Y</v>
      </c>
    </row>
    <row r="9" spans="1:12" x14ac:dyDescent="0.25">
      <c r="A9">
        <v>1</v>
      </c>
      <c r="B9">
        <v>5.0819723592152526</v>
      </c>
      <c r="C9">
        <v>60.953271151188304</v>
      </c>
      <c r="F9" t="str">
        <f>SimData_price_yield!$B$8</f>
        <v>2025 P</v>
      </c>
      <c r="G9" s="21">
        <f>ABS((CORREL(SimData_price_yield!$B$9:$B$508,SimData_price_yield!$C$9:$C$508)-Sheet1!$H$72)/((1-CORREL(SimData_price_yield!$B$9:$B$508,SimData_price_yield!$C$9:$C$508)^2)/(COUNT(SimData_price_yield!$C$9:$C$508)-2))^0.5)</f>
        <v>0.33552732982329475</v>
      </c>
    </row>
    <row r="10" spans="1:12" x14ac:dyDescent="0.25">
      <c r="A10">
        <v>2</v>
      </c>
      <c r="B10">
        <v>4.0515678999277043</v>
      </c>
      <c r="C10">
        <v>63.440103116403712</v>
      </c>
    </row>
    <row r="11" spans="1:12" x14ac:dyDescent="0.25">
      <c r="A11">
        <v>3</v>
      </c>
      <c r="B11">
        <v>3.7359617303871406</v>
      </c>
      <c r="C11">
        <v>65.928018047602677</v>
      </c>
    </row>
    <row r="12" spans="1:12" x14ac:dyDescent="0.25">
      <c r="A12">
        <v>4</v>
      </c>
      <c r="B12">
        <v>4.0888396879943087</v>
      </c>
      <c r="C12">
        <v>65.610639886947894</v>
      </c>
    </row>
    <row r="13" spans="1:12" x14ac:dyDescent="0.25">
      <c r="A13">
        <v>5</v>
      </c>
      <c r="B13">
        <v>4.2060104889845666</v>
      </c>
      <c r="C13">
        <v>66.557187606772828</v>
      </c>
    </row>
    <row r="14" spans="1:12" x14ac:dyDescent="0.25">
      <c r="A14">
        <v>6</v>
      </c>
      <c r="B14">
        <v>4.8849983263671994</v>
      </c>
      <c r="C14">
        <v>62.615870822969207</v>
      </c>
    </row>
    <row r="15" spans="1:12" x14ac:dyDescent="0.25">
      <c r="A15">
        <v>7</v>
      </c>
      <c r="B15">
        <v>2.7155020405983379</v>
      </c>
      <c r="C15">
        <v>67.46536113662691</v>
      </c>
    </row>
    <row r="16" spans="1:12" x14ac:dyDescent="0.25">
      <c r="A16">
        <v>8</v>
      </c>
      <c r="B16">
        <v>2.4508367276493548</v>
      </c>
      <c r="C16">
        <v>70.69011089439465</v>
      </c>
    </row>
    <row r="17" spans="1:3" x14ac:dyDescent="0.25">
      <c r="A17">
        <v>9</v>
      </c>
      <c r="B17">
        <v>4.1051561075679137</v>
      </c>
      <c r="C17">
        <v>67.154058555719331</v>
      </c>
    </row>
    <row r="18" spans="1:3" x14ac:dyDescent="0.25">
      <c r="A18">
        <v>10</v>
      </c>
      <c r="B18">
        <v>3.1467243857182154</v>
      </c>
      <c r="C18">
        <v>68.778565735833638</v>
      </c>
    </row>
    <row r="19" spans="1:3" x14ac:dyDescent="0.25">
      <c r="A19">
        <v>11</v>
      </c>
      <c r="B19">
        <v>3.7045693866898954</v>
      </c>
      <c r="C19">
        <v>66.330118211737599</v>
      </c>
    </row>
    <row r="20" spans="1:3" x14ac:dyDescent="0.25">
      <c r="A20">
        <v>12</v>
      </c>
      <c r="B20">
        <v>2.7244495431787765</v>
      </c>
      <c r="C20">
        <v>68.64856160341445</v>
      </c>
    </row>
    <row r="21" spans="1:3" x14ac:dyDescent="0.25">
      <c r="A21">
        <v>13</v>
      </c>
      <c r="B21">
        <v>3.4074979907550609</v>
      </c>
      <c r="C21">
        <v>69.39854653643323</v>
      </c>
    </row>
    <row r="22" spans="1:3" x14ac:dyDescent="0.25">
      <c r="A22">
        <v>14</v>
      </c>
      <c r="B22">
        <v>3.0124426456969546</v>
      </c>
      <c r="C22">
        <v>65.768021310923928</v>
      </c>
    </row>
    <row r="23" spans="1:3" x14ac:dyDescent="0.25">
      <c r="A23">
        <v>15</v>
      </c>
      <c r="B23">
        <v>2.9286925824499255</v>
      </c>
      <c r="C23">
        <v>67.794047264090096</v>
      </c>
    </row>
    <row r="24" spans="1:3" x14ac:dyDescent="0.25">
      <c r="A24">
        <v>16</v>
      </c>
      <c r="B24">
        <v>3.6600377415114669</v>
      </c>
      <c r="C24">
        <v>65.423554375719604</v>
      </c>
    </row>
    <row r="25" spans="1:3" x14ac:dyDescent="0.25">
      <c r="A25">
        <v>17</v>
      </c>
      <c r="B25">
        <v>2.5436735538242217</v>
      </c>
      <c r="C25">
        <v>67.093744197446156</v>
      </c>
    </row>
    <row r="26" spans="1:3" x14ac:dyDescent="0.25">
      <c r="A26">
        <v>18</v>
      </c>
      <c r="B26">
        <v>3.0428544837348697</v>
      </c>
      <c r="C26">
        <v>68.581591949411148</v>
      </c>
    </row>
    <row r="27" spans="1:3" x14ac:dyDescent="0.25">
      <c r="A27">
        <v>19</v>
      </c>
      <c r="B27">
        <v>4.0238555780237029</v>
      </c>
      <c r="C27">
        <v>65.52767817896472</v>
      </c>
    </row>
    <row r="28" spans="1:3" x14ac:dyDescent="0.25">
      <c r="A28">
        <v>20</v>
      </c>
      <c r="B28">
        <v>3.336536153513435</v>
      </c>
      <c r="C28">
        <v>67.513801230231365</v>
      </c>
    </row>
    <row r="29" spans="1:3" x14ac:dyDescent="0.25">
      <c r="A29">
        <v>21</v>
      </c>
      <c r="B29">
        <v>3.1603843065935702</v>
      </c>
      <c r="C29">
        <v>66.479721495529432</v>
      </c>
    </row>
    <row r="30" spans="1:3" x14ac:dyDescent="0.25">
      <c r="A30">
        <v>22</v>
      </c>
      <c r="B30">
        <v>3.6903475038157962</v>
      </c>
      <c r="C30">
        <v>66.824289076094701</v>
      </c>
    </row>
    <row r="31" spans="1:3" x14ac:dyDescent="0.25">
      <c r="A31">
        <v>23</v>
      </c>
      <c r="B31">
        <v>2.2424589601821188</v>
      </c>
      <c r="C31">
        <v>70.176793533597532</v>
      </c>
    </row>
    <row r="32" spans="1:3" x14ac:dyDescent="0.25">
      <c r="A32">
        <v>24</v>
      </c>
      <c r="B32">
        <v>4.6016096766615453</v>
      </c>
      <c r="C32">
        <v>60.380748815692051</v>
      </c>
    </row>
    <row r="33" spans="1:3" x14ac:dyDescent="0.25">
      <c r="A33">
        <v>25</v>
      </c>
      <c r="B33">
        <v>5.0862182780817298</v>
      </c>
      <c r="C33">
        <v>62.66331456737435</v>
      </c>
    </row>
    <row r="34" spans="1:3" x14ac:dyDescent="0.25">
      <c r="A34">
        <v>26</v>
      </c>
      <c r="B34">
        <v>2.6132521179842865</v>
      </c>
      <c r="C34">
        <v>69.746432729231287</v>
      </c>
    </row>
    <row r="35" spans="1:3" x14ac:dyDescent="0.25">
      <c r="A35">
        <v>27</v>
      </c>
      <c r="B35">
        <v>3.1210957422315913</v>
      </c>
      <c r="C35">
        <v>67.67044928021059</v>
      </c>
    </row>
    <row r="36" spans="1:3" x14ac:dyDescent="0.25">
      <c r="A36">
        <v>28</v>
      </c>
      <c r="B36">
        <v>4.1590840334529471</v>
      </c>
      <c r="C36">
        <v>63.281068615738363</v>
      </c>
    </row>
    <row r="37" spans="1:3" x14ac:dyDescent="0.25">
      <c r="A37">
        <v>29</v>
      </c>
      <c r="B37">
        <v>4.9761328569508549</v>
      </c>
      <c r="C37">
        <v>62.600121259989535</v>
      </c>
    </row>
    <row r="38" spans="1:3" x14ac:dyDescent="0.25">
      <c r="A38">
        <v>30</v>
      </c>
      <c r="B38">
        <v>3.3770494398039173</v>
      </c>
      <c r="C38">
        <v>66.800978483641316</v>
      </c>
    </row>
    <row r="39" spans="1:3" x14ac:dyDescent="0.25">
      <c r="A39">
        <v>31</v>
      </c>
      <c r="B39">
        <v>3.3904274128379228</v>
      </c>
      <c r="C39">
        <v>66.172861163012769</v>
      </c>
    </row>
    <row r="40" spans="1:3" x14ac:dyDescent="0.25">
      <c r="A40">
        <v>32</v>
      </c>
      <c r="B40">
        <v>3.9061040059484196</v>
      </c>
      <c r="C40">
        <v>63.809095270544297</v>
      </c>
    </row>
    <row r="41" spans="1:3" x14ac:dyDescent="0.25">
      <c r="A41">
        <v>33</v>
      </c>
      <c r="B41">
        <v>2.4427680198256807</v>
      </c>
      <c r="C41">
        <v>70.789241247831086</v>
      </c>
    </row>
    <row r="42" spans="1:3" x14ac:dyDescent="0.25">
      <c r="A42">
        <v>34</v>
      </c>
      <c r="B42">
        <v>5.8171001711925081</v>
      </c>
      <c r="C42">
        <v>61.884503877450065</v>
      </c>
    </row>
    <row r="43" spans="1:3" x14ac:dyDescent="0.25">
      <c r="A43">
        <v>35</v>
      </c>
      <c r="B43">
        <v>2.8330927320870063</v>
      </c>
      <c r="C43">
        <v>66.585501254752501</v>
      </c>
    </row>
    <row r="44" spans="1:3" x14ac:dyDescent="0.25">
      <c r="A44">
        <v>36</v>
      </c>
      <c r="B44">
        <v>3.0800593836591141</v>
      </c>
      <c r="C44">
        <v>65.623547040041771</v>
      </c>
    </row>
    <row r="45" spans="1:3" x14ac:dyDescent="0.25">
      <c r="A45">
        <v>37</v>
      </c>
      <c r="B45">
        <v>4.5143598238244849</v>
      </c>
      <c r="C45">
        <v>64.790804644377644</v>
      </c>
    </row>
    <row r="46" spans="1:3" x14ac:dyDescent="0.25">
      <c r="A46">
        <v>38</v>
      </c>
      <c r="B46">
        <v>3.9662233010371484</v>
      </c>
      <c r="C46">
        <v>65.993951482971369</v>
      </c>
    </row>
    <row r="47" spans="1:3" x14ac:dyDescent="0.25">
      <c r="A47">
        <v>39</v>
      </c>
      <c r="B47">
        <v>3.0258729095463988</v>
      </c>
      <c r="C47">
        <v>68.115736910796372</v>
      </c>
    </row>
    <row r="48" spans="1:3" x14ac:dyDescent="0.25">
      <c r="A48">
        <v>40</v>
      </c>
      <c r="B48">
        <v>4.1642193221827899</v>
      </c>
      <c r="C48">
        <v>62.007653190096434</v>
      </c>
    </row>
    <row r="49" spans="1:3" x14ac:dyDescent="0.25">
      <c r="A49">
        <v>41</v>
      </c>
      <c r="B49">
        <v>6.7164996871886542</v>
      </c>
      <c r="C49">
        <v>62.245239016704339</v>
      </c>
    </row>
    <row r="50" spans="1:3" x14ac:dyDescent="0.25">
      <c r="A50">
        <v>42</v>
      </c>
      <c r="B50">
        <v>2.1821131169812684</v>
      </c>
      <c r="C50">
        <v>68.177855275849438</v>
      </c>
    </row>
    <row r="51" spans="1:3" x14ac:dyDescent="0.25">
      <c r="A51">
        <v>43</v>
      </c>
      <c r="B51">
        <v>3.547507655347157</v>
      </c>
      <c r="C51">
        <v>66.597906699584911</v>
      </c>
    </row>
    <row r="52" spans="1:3" x14ac:dyDescent="0.25">
      <c r="A52">
        <v>44</v>
      </c>
      <c r="B52">
        <v>3.7835253436627383</v>
      </c>
      <c r="C52">
        <v>62.868780024106314</v>
      </c>
    </row>
    <row r="53" spans="1:3" x14ac:dyDescent="0.25">
      <c r="A53">
        <v>45</v>
      </c>
      <c r="B53">
        <v>2.981343146711235</v>
      </c>
      <c r="C53">
        <v>68.456837919112814</v>
      </c>
    </row>
    <row r="54" spans="1:3" x14ac:dyDescent="0.25">
      <c r="A54">
        <v>46</v>
      </c>
      <c r="B54">
        <v>2.4975708788889865</v>
      </c>
      <c r="C54">
        <v>69.841527066587417</v>
      </c>
    </row>
    <row r="55" spans="1:3" x14ac:dyDescent="0.25">
      <c r="A55">
        <v>47</v>
      </c>
      <c r="B55">
        <v>5.5989885214904405</v>
      </c>
      <c r="C55">
        <v>61.237251863822692</v>
      </c>
    </row>
    <row r="56" spans="1:3" x14ac:dyDescent="0.25">
      <c r="A56">
        <v>48</v>
      </c>
      <c r="B56">
        <v>4.6364905844196533</v>
      </c>
      <c r="C56">
        <v>63.464477753923973</v>
      </c>
    </row>
    <row r="57" spans="1:3" x14ac:dyDescent="0.25">
      <c r="A57">
        <v>49</v>
      </c>
      <c r="B57">
        <v>2.7673926055223266</v>
      </c>
      <c r="C57">
        <v>69.794612432282022</v>
      </c>
    </row>
    <row r="58" spans="1:3" x14ac:dyDescent="0.25">
      <c r="A58">
        <v>50</v>
      </c>
      <c r="B58">
        <v>2.8384841769925835</v>
      </c>
      <c r="C58">
        <v>66.884792411297866</v>
      </c>
    </row>
    <row r="59" spans="1:3" x14ac:dyDescent="0.25">
      <c r="A59">
        <v>51</v>
      </c>
      <c r="B59">
        <v>4.5292248934047228</v>
      </c>
      <c r="C59">
        <v>64.037905937875891</v>
      </c>
    </row>
    <row r="60" spans="1:3" x14ac:dyDescent="0.25">
      <c r="A60">
        <v>52</v>
      </c>
      <c r="B60">
        <v>2.6438410794683023</v>
      </c>
      <c r="C60">
        <v>70.563623940746567</v>
      </c>
    </row>
    <row r="61" spans="1:3" x14ac:dyDescent="0.25">
      <c r="A61">
        <v>53</v>
      </c>
      <c r="B61">
        <v>4.4125333474184814</v>
      </c>
      <c r="C61">
        <v>62.773472361238255</v>
      </c>
    </row>
    <row r="62" spans="1:3" x14ac:dyDescent="0.25">
      <c r="A62">
        <v>54</v>
      </c>
      <c r="B62">
        <v>2.5138632180715867</v>
      </c>
      <c r="C62">
        <v>70.330562465763961</v>
      </c>
    </row>
    <row r="63" spans="1:3" x14ac:dyDescent="0.25">
      <c r="A63">
        <v>55</v>
      </c>
      <c r="B63">
        <v>2.7013879375624388</v>
      </c>
      <c r="C63">
        <v>67.80839565338789</v>
      </c>
    </row>
    <row r="64" spans="1:3" x14ac:dyDescent="0.25">
      <c r="A64">
        <v>56</v>
      </c>
      <c r="B64">
        <v>3.2092347557523158</v>
      </c>
      <c r="C64">
        <v>69.676553798127472</v>
      </c>
    </row>
    <row r="65" spans="1:3" x14ac:dyDescent="0.25">
      <c r="A65">
        <v>57</v>
      </c>
      <c r="B65">
        <v>3.7547464701981395</v>
      </c>
      <c r="C65">
        <v>67.437352538878983</v>
      </c>
    </row>
    <row r="66" spans="1:3" x14ac:dyDescent="0.25">
      <c r="A66">
        <v>58</v>
      </c>
      <c r="B66">
        <v>2.9848244860881943</v>
      </c>
      <c r="C66">
        <v>69.883362313209929</v>
      </c>
    </row>
    <row r="67" spans="1:3" x14ac:dyDescent="0.25">
      <c r="A67">
        <v>59</v>
      </c>
      <c r="B67">
        <v>5.4811287406154863</v>
      </c>
      <c r="C67">
        <v>61.408062879666744</v>
      </c>
    </row>
    <row r="68" spans="1:3" x14ac:dyDescent="0.25">
      <c r="A68">
        <v>60</v>
      </c>
      <c r="B68">
        <v>3.1072150701626855</v>
      </c>
      <c r="C68">
        <v>67.984972689057443</v>
      </c>
    </row>
    <row r="69" spans="1:3" x14ac:dyDescent="0.25">
      <c r="A69">
        <v>61</v>
      </c>
      <c r="B69">
        <v>4.1222782643927482</v>
      </c>
      <c r="C69">
        <v>64.592660147683091</v>
      </c>
    </row>
    <row r="70" spans="1:3" x14ac:dyDescent="0.25">
      <c r="A70">
        <v>62</v>
      </c>
      <c r="B70">
        <v>3.933588183906727</v>
      </c>
      <c r="C70">
        <v>64.748304851514135</v>
      </c>
    </row>
    <row r="71" spans="1:3" x14ac:dyDescent="0.25">
      <c r="A71">
        <v>63</v>
      </c>
      <c r="B71">
        <v>2.4716361244030991</v>
      </c>
      <c r="C71">
        <v>71.281549233172782</v>
      </c>
    </row>
    <row r="72" spans="1:3" x14ac:dyDescent="0.25">
      <c r="A72">
        <v>64</v>
      </c>
      <c r="B72">
        <v>4.6434749994242352</v>
      </c>
      <c r="C72">
        <v>64.631066321420164</v>
      </c>
    </row>
    <row r="73" spans="1:3" x14ac:dyDescent="0.25">
      <c r="A73">
        <v>65</v>
      </c>
      <c r="B73">
        <v>4.9621861122119615</v>
      </c>
      <c r="C73">
        <v>64.87350933672549</v>
      </c>
    </row>
    <row r="74" spans="1:3" x14ac:dyDescent="0.25">
      <c r="A74">
        <v>66</v>
      </c>
      <c r="B74">
        <v>4.8405918876925051</v>
      </c>
      <c r="C74">
        <v>63.302368451743725</v>
      </c>
    </row>
    <row r="75" spans="1:3" x14ac:dyDescent="0.25">
      <c r="A75">
        <v>67</v>
      </c>
      <c r="B75">
        <v>3.159568276130531</v>
      </c>
      <c r="C75">
        <v>69.531958962140706</v>
      </c>
    </row>
    <row r="76" spans="1:3" x14ac:dyDescent="0.25">
      <c r="A76">
        <v>68</v>
      </c>
      <c r="B76">
        <v>4.0206193933704686</v>
      </c>
      <c r="C76">
        <v>65.266816385639018</v>
      </c>
    </row>
    <row r="77" spans="1:3" x14ac:dyDescent="0.25">
      <c r="A77">
        <v>69</v>
      </c>
      <c r="B77">
        <v>4.8989921106104566</v>
      </c>
      <c r="C77">
        <v>63.515045677451539</v>
      </c>
    </row>
    <row r="78" spans="1:3" x14ac:dyDescent="0.25">
      <c r="A78">
        <v>70</v>
      </c>
      <c r="B78">
        <v>4.2598865455375039</v>
      </c>
      <c r="C78">
        <v>64.317520732075181</v>
      </c>
    </row>
    <row r="79" spans="1:3" x14ac:dyDescent="0.25">
      <c r="A79">
        <v>71</v>
      </c>
      <c r="B79">
        <v>3.3584440348374631</v>
      </c>
      <c r="C79">
        <v>66.353087289230913</v>
      </c>
    </row>
    <row r="80" spans="1:3" x14ac:dyDescent="0.25">
      <c r="A80">
        <v>72</v>
      </c>
      <c r="B80">
        <v>3.0493409473044593</v>
      </c>
      <c r="C80">
        <v>68.472842795615279</v>
      </c>
    </row>
    <row r="81" spans="1:3" x14ac:dyDescent="0.25">
      <c r="A81">
        <v>73</v>
      </c>
      <c r="B81">
        <v>4.133261681641768</v>
      </c>
      <c r="C81">
        <v>63.550474991790416</v>
      </c>
    </row>
    <row r="82" spans="1:3" x14ac:dyDescent="0.25">
      <c r="A82">
        <v>74</v>
      </c>
      <c r="B82">
        <v>4.2077135146407407</v>
      </c>
      <c r="C82">
        <v>64.273537449552279</v>
      </c>
    </row>
    <row r="83" spans="1:3" x14ac:dyDescent="0.25">
      <c r="A83">
        <v>75</v>
      </c>
      <c r="B83">
        <v>3.8141920896746511</v>
      </c>
      <c r="C83">
        <v>66.139135346992887</v>
      </c>
    </row>
    <row r="84" spans="1:3" x14ac:dyDescent="0.25">
      <c r="A84">
        <v>76</v>
      </c>
      <c r="B84">
        <v>4.139327309151505</v>
      </c>
      <c r="C84">
        <v>61.889745644588821</v>
      </c>
    </row>
    <row r="85" spans="1:3" x14ac:dyDescent="0.25">
      <c r="A85">
        <v>77</v>
      </c>
      <c r="B85">
        <v>3.2514153003384014</v>
      </c>
      <c r="C85">
        <v>66.394139690033228</v>
      </c>
    </row>
    <row r="86" spans="1:3" x14ac:dyDescent="0.25">
      <c r="A86">
        <v>78</v>
      </c>
      <c r="B86">
        <v>1.9045215710151908</v>
      </c>
      <c r="C86">
        <v>72.476057007940454</v>
      </c>
    </row>
    <row r="87" spans="1:3" x14ac:dyDescent="0.25">
      <c r="A87">
        <v>79</v>
      </c>
      <c r="B87">
        <v>2.4613979465512856</v>
      </c>
      <c r="C87">
        <v>70.110344282984244</v>
      </c>
    </row>
    <row r="88" spans="1:3" x14ac:dyDescent="0.25">
      <c r="A88">
        <v>80</v>
      </c>
      <c r="B88">
        <v>2.6674408625363561</v>
      </c>
      <c r="C88">
        <v>68.376211114895398</v>
      </c>
    </row>
    <row r="89" spans="1:3" x14ac:dyDescent="0.25">
      <c r="A89">
        <v>81</v>
      </c>
      <c r="B89">
        <v>3.2451691182844753</v>
      </c>
      <c r="C89">
        <v>67.594712999103692</v>
      </c>
    </row>
    <row r="90" spans="1:3" x14ac:dyDescent="0.25">
      <c r="A90">
        <v>82</v>
      </c>
      <c r="B90">
        <v>3.2554334848275066</v>
      </c>
      <c r="C90">
        <v>69.560355957525658</v>
      </c>
    </row>
    <row r="91" spans="1:3" x14ac:dyDescent="0.25">
      <c r="A91">
        <v>83</v>
      </c>
      <c r="B91">
        <v>2.6078679625501557</v>
      </c>
      <c r="C91">
        <v>69.809188104708852</v>
      </c>
    </row>
    <row r="92" spans="1:3" x14ac:dyDescent="0.25">
      <c r="A92">
        <v>84</v>
      </c>
      <c r="B92">
        <v>3.0999349810564829</v>
      </c>
      <c r="C92">
        <v>68.002688098399545</v>
      </c>
    </row>
    <row r="93" spans="1:3" x14ac:dyDescent="0.25">
      <c r="A93">
        <v>85</v>
      </c>
      <c r="B93">
        <v>3.7838040792577079</v>
      </c>
      <c r="C93">
        <v>67.1292121442563</v>
      </c>
    </row>
    <row r="94" spans="1:3" x14ac:dyDescent="0.25">
      <c r="A94">
        <v>86</v>
      </c>
      <c r="B94">
        <v>4.1226968673502009</v>
      </c>
      <c r="C94">
        <v>64.605234542743929</v>
      </c>
    </row>
    <row r="95" spans="1:3" x14ac:dyDescent="0.25">
      <c r="A95">
        <v>87</v>
      </c>
      <c r="B95">
        <v>3.7047053452970644</v>
      </c>
      <c r="C95">
        <v>64.936119326964189</v>
      </c>
    </row>
    <row r="96" spans="1:3" x14ac:dyDescent="0.25">
      <c r="A96">
        <v>88</v>
      </c>
      <c r="B96">
        <v>2.4299342924056964</v>
      </c>
      <c r="C96">
        <v>71.030069134219147</v>
      </c>
    </row>
    <row r="97" spans="1:3" x14ac:dyDescent="0.25">
      <c r="A97">
        <v>89</v>
      </c>
      <c r="B97">
        <v>3.5022932728745384</v>
      </c>
      <c r="C97">
        <v>65.202703449898749</v>
      </c>
    </row>
    <row r="98" spans="1:3" x14ac:dyDescent="0.25">
      <c r="A98">
        <v>90</v>
      </c>
      <c r="B98">
        <v>3.6428364488391893</v>
      </c>
      <c r="C98">
        <v>69.372292850759862</v>
      </c>
    </row>
    <row r="99" spans="1:3" x14ac:dyDescent="0.25">
      <c r="A99">
        <v>91</v>
      </c>
      <c r="B99">
        <v>4.4095975370277705</v>
      </c>
      <c r="C99">
        <v>64.916154524609752</v>
      </c>
    </row>
    <row r="100" spans="1:3" x14ac:dyDescent="0.25">
      <c r="A100">
        <v>92</v>
      </c>
      <c r="B100">
        <v>2.7253175162602412</v>
      </c>
      <c r="C100">
        <v>68.971908250005811</v>
      </c>
    </row>
    <row r="101" spans="1:3" x14ac:dyDescent="0.25">
      <c r="A101">
        <v>93</v>
      </c>
      <c r="B101">
        <v>2.728733591732357</v>
      </c>
      <c r="C101">
        <v>70.929789180741281</v>
      </c>
    </row>
    <row r="102" spans="1:3" x14ac:dyDescent="0.25">
      <c r="A102">
        <v>94</v>
      </c>
      <c r="B102">
        <v>4.8786331377339174</v>
      </c>
      <c r="C102">
        <v>63.38795977924137</v>
      </c>
    </row>
    <row r="103" spans="1:3" x14ac:dyDescent="0.25">
      <c r="A103">
        <v>95</v>
      </c>
      <c r="B103">
        <v>2.654695368464751</v>
      </c>
      <c r="C103">
        <v>71.648199066149147</v>
      </c>
    </row>
    <row r="104" spans="1:3" x14ac:dyDescent="0.25">
      <c r="A104">
        <v>96</v>
      </c>
      <c r="B104">
        <v>2.5028086285388493</v>
      </c>
      <c r="C104">
        <v>70.891724447387233</v>
      </c>
    </row>
    <row r="105" spans="1:3" x14ac:dyDescent="0.25">
      <c r="A105">
        <v>97</v>
      </c>
      <c r="B105">
        <v>5.5766608002706128</v>
      </c>
      <c r="C105">
        <v>61.216685594178074</v>
      </c>
    </row>
    <row r="106" spans="1:3" x14ac:dyDescent="0.25">
      <c r="A106">
        <v>98</v>
      </c>
      <c r="B106">
        <v>2.5834588155312939</v>
      </c>
      <c r="C106">
        <v>70.724569363419405</v>
      </c>
    </row>
    <row r="107" spans="1:3" x14ac:dyDescent="0.25">
      <c r="A107">
        <v>99</v>
      </c>
      <c r="B107">
        <v>3.021465828208783</v>
      </c>
      <c r="C107">
        <v>68.666638056882263</v>
      </c>
    </row>
    <row r="108" spans="1:3" x14ac:dyDescent="0.25">
      <c r="A108">
        <v>100</v>
      </c>
      <c r="B108">
        <v>3.3564793697965358</v>
      </c>
      <c r="C108">
        <v>66.256924006596165</v>
      </c>
    </row>
    <row r="109" spans="1:3" x14ac:dyDescent="0.25">
      <c r="A109">
        <v>101</v>
      </c>
      <c r="B109">
        <v>3.9249314495546677</v>
      </c>
      <c r="C109">
        <v>66.896456749459375</v>
      </c>
    </row>
    <row r="110" spans="1:3" x14ac:dyDescent="0.25">
      <c r="A110">
        <v>102</v>
      </c>
      <c r="B110">
        <v>3.7936514309140237</v>
      </c>
      <c r="C110">
        <v>66.202863562977456</v>
      </c>
    </row>
    <row r="111" spans="1:3" x14ac:dyDescent="0.25">
      <c r="A111">
        <v>103</v>
      </c>
      <c r="B111">
        <v>3.9621751573485144</v>
      </c>
      <c r="C111">
        <v>65.344691165445468</v>
      </c>
    </row>
    <row r="112" spans="1:3" x14ac:dyDescent="0.25">
      <c r="A112">
        <v>104</v>
      </c>
      <c r="B112">
        <v>3.4553164109529604</v>
      </c>
      <c r="C112">
        <v>65.557996412660344</v>
      </c>
    </row>
    <row r="113" spans="1:3" x14ac:dyDescent="0.25">
      <c r="A113">
        <v>105</v>
      </c>
      <c r="B113">
        <v>3.3151315756493349</v>
      </c>
      <c r="C113">
        <v>68.061443256298247</v>
      </c>
    </row>
    <row r="114" spans="1:3" x14ac:dyDescent="0.25">
      <c r="A114">
        <v>106</v>
      </c>
      <c r="B114">
        <v>4.0376473295734288</v>
      </c>
      <c r="C114">
        <v>63.968736186084605</v>
      </c>
    </row>
    <row r="115" spans="1:3" x14ac:dyDescent="0.25">
      <c r="A115">
        <v>107</v>
      </c>
      <c r="B115">
        <v>4.9606348288657331</v>
      </c>
      <c r="C115">
        <v>63.772077391594685</v>
      </c>
    </row>
    <row r="116" spans="1:3" x14ac:dyDescent="0.25">
      <c r="A116">
        <v>108</v>
      </c>
      <c r="B116">
        <v>3.1581426451013033</v>
      </c>
      <c r="C116">
        <v>65.687933862015797</v>
      </c>
    </row>
    <row r="117" spans="1:3" x14ac:dyDescent="0.25">
      <c r="A117">
        <v>109</v>
      </c>
      <c r="B117">
        <v>3.3126725714008081</v>
      </c>
      <c r="C117">
        <v>66.678760259239624</v>
      </c>
    </row>
    <row r="118" spans="1:3" x14ac:dyDescent="0.25">
      <c r="A118">
        <v>110</v>
      </c>
      <c r="B118">
        <v>2.4185083397114315</v>
      </c>
      <c r="C118">
        <v>70.667751222492186</v>
      </c>
    </row>
    <row r="119" spans="1:3" x14ac:dyDescent="0.25">
      <c r="A119">
        <v>111</v>
      </c>
      <c r="B119">
        <v>3.032967088121822</v>
      </c>
      <c r="C119">
        <v>69.024873714213697</v>
      </c>
    </row>
    <row r="120" spans="1:3" x14ac:dyDescent="0.25">
      <c r="A120">
        <v>112</v>
      </c>
      <c r="B120">
        <v>3.1435544802898732</v>
      </c>
      <c r="C120">
        <v>65.811214933974156</v>
      </c>
    </row>
    <row r="121" spans="1:3" x14ac:dyDescent="0.25">
      <c r="A121">
        <v>113</v>
      </c>
      <c r="B121">
        <v>4.2499166809272246</v>
      </c>
      <c r="C121">
        <v>63.865643661161414</v>
      </c>
    </row>
    <row r="122" spans="1:3" x14ac:dyDescent="0.25">
      <c r="A122">
        <v>114</v>
      </c>
      <c r="B122">
        <v>4.2012102227819996</v>
      </c>
      <c r="C122">
        <v>66.512288185517789</v>
      </c>
    </row>
    <row r="123" spans="1:3" x14ac:dyDescent="0.25">
      <c r="A123">
        <v>115</v>
      </c>
      <c r="B123">
        <v>3.1521773710390404</v>
      </c>
      <c r="C123">
        <v>68.323029792046228</v>
      </c>
    </row>
    <row r="124" spans="1:3" x14ac:dyDescent="0.25">
      <c r="A124">
        <v>116</v>
      </c>
      <c r="B124">
        <v>4.581599847028035</v>
      </c>
      <c r="C124">
        <v>64.690175412556016</v>
      </c>
    </row>
    <row r="125" spans="1:3" x14ac:dyDescent="0.25">
      <c r="A125">
        <v>117</v>
      </c>
      <c r="B125">
        <v>3.8675154222485313</v>
      </c>
      <c r="C125">
        <v>66.372011850963645</v>
      </c>
    </row>
    <row r="126" spans="1:3" x14ac:dyDescent="0.25">
      <c r="A126">
        <v>118</v>
      </c>
      <c r="B126">
        <v>3.1683142379393838</v>
      </c>
      <c r="C126">
        <v>69.056456660202088</v>
      </c>
    </row>
    <row r="127" spans="1:3" x14ac:dyDescent="0.25">
      <c r="A127">
        <v>119</v>
      </c>
      <c r="B127">
        <v>3.5271719747115715</v>
      </c>
      <c r="C127">
        <v>64.392172803959411</v>
      </c>
    </row>
    <row r="128" spans="1:3" x14ac:dyDescent="0.25">
      <c r="A128">
        <v>120</v>
      </c>
      <c r="B128">
        <v>3.2333767691536797</v>
      </c>
      <c r="C128">
        <v>66.91185638713425</v>
      </c>
    </row>
    <row r="129" spans="1:3" x14ac:dyDescent="0.25">
      <c r="A129">
        <v>121</v>
      </c>
      <c r="B129">
        <v>5.0843929022095695</v>
      </c>
      <c r="C129">
        <v>60.069932810253221</v>
      </c>
    </row>
    <row r="130" spans="1:3" x14ac:dyDescent="0.25">
      <c r="A130">
        <v>122</v>
      </c>
      <c r="B130">
        <v>3.6072013180161413</v>
      </c>
      <c r="C130">
        <v>67.638728011409697</v>
      </c>
    </row>
    <row r="131" spans="1:3" x14ac:dyDescent="0.25">
      <c r="A131">
        <v>123</v>
      </c>
      <c r="B131">
        <v>2.5695259764905969</v>
      </c>
      <c r="C131">
        <v>71.325275836524952</v>
      </c>
    </row>
    <row r="132" spans="1:3" x14ac:dyDescent="0.25">
      <c r="A132">
        <v>124</v>
      </c>
      <c r="B132">
        <v>3.031350056605401</v>
      </c>
      <c r="C132">
        <v>67.20782220050026</v>
      </c>
    </row>
    <row r="133" spans="1:3" x14ac:dyDescent="0.25">
      <c r="A133">
        <v>125</v>
      </c>
      <c r="B133">
        <v>4.5550371861626067</v>
      </c>
      <c r="C133">
        <v>64.859130484032292</v>
      </c>
    </row>
    <row r="134" spans="1:3" x14ac:dyDescent="0.25">
      <c r="A134">
        <v>126</v>
      </c>
      <c r="B134">
        <v>3.7056564610907174</v>
      </c>
      <c r="C134">
        <v>63.745428443970802</v>
      </c>
    </row>
    <row r="135" spans="1:3" x14ac:dyDescent="0.25">
      <c r="A135">
        <v>127</v>
      </c>
      <c r="B135">
        <v>3.9507254332873254</v>
      </c>
      <c r="C135">
        <v>65.537311394186304</v>
      </c>
    </row>
    <row r="136" spans="1:3" x14ac:dyDescent="0.25">
      <c r="A136">
        <v>128</v>
      </c>
      <c r="B136">
        <v>6.382794137979074</v>
      </c>
      <c r="C136">
        <v>59.447251818305347</v>
      </c>
    </row>
    <row r="137" spans="1:3" x14ac:dyDescent="0.25">
      <c r="A137">
        <v>129</v>
      </c>
      <c r="B137">
        <v>2.4318843051617947</v>
      </c>
      <c r="C137">
        <v>70.38546581775374</v>
      </c>
    </row>
    <row r="138" spans="1:3" x14ac:dyDescent="0.25">
      <c r="A138">
        <v>130</v>
      </c>
      <c r="B138">
        <v>3.7666996957816719</v>
      </c>
      <c r="C138">
        <v>65.15385663172124</v>
      </c>
    </row>
    <row r="139" spans="1:3" x14ac:dyDescent="0.25">
      <c r="A139">
        <v>131</v>
      </c>
      <c r="B139">
        <v>1.8215224382721344</v>
      </c>
      <c r="C139">
        <v>72.745329524381035</v>
      </c>
    </row>
    <row r="140" spans="1:3" x14ac:dyDescent="0.25">
      <c r="A140">
        <v>132</v>
      </c>
      <c r="B140">
        <v>2.96682981597738</v>
      </c>
      <c r="C140">
        <v>68.901385251259711</v>
      </c>
    </row>
    <row r="141" spans="1:3" x14ac:dyDescent="0.25">
      <c r="A141">
        <v>133</v>
      </c>
      <c r="B141">
        <v>3.5125953614972083</v>
      </c>
      <c r="C141">
        <v>66.7687269773933</v>
      </c>
    </row>
    <row r="142" spans="1:3" x14ac:dyDescent="0.25">
      <c r="A142">
        <v>134</v>
      </c>
      <c r="B142">
        <v>4.4768109140617565</v>
      </c>
      <c r="C142">
        <v>63.495943486117312</v>
      </c>
    </row>
    <row r="143" spans="1:3" x14ac:dyDescent="0.25">
      <c r="A143">
        <v>135</v>
      </c>
      <c r="B143">
        <v>2.2428669674007393</v>
      </c>
      <c r="C143">
        <v>69.306596418554875</v>
      </c>
    </row>
    <row r="144" spans="1:3" x14ac:dyDescent="0.25">
      <c r="A144">
        <v>136</v>
      </c>
      <c r="B144">
        <v>3.1777649854799113</v>
      </c>
      <c r="C144">
        <v>67.834207437443879</v>
      </c>
    </row>
    <row r="145" spans="1:3" x14ac:dyDescent="0.25">
      <c r="A145">
        <v>137</v>
      </c>
      <c r="B145">
        <v>3.163115354227275</v>
      </c>
      <c r="C145">
        <v>68.213031100275728</v>
      </c>
    </row>
    <row r="146" spans="1:3" x14ac:dyDescent="0.25">
      <c r="A146">
        <v>138</v>
      </c>
      <c r="B146">
        <v>4.0902031484740213</v>
      </c>
      <c r="C146">
        <v>64.198888914190618</v>
      </c>
    </row>
    <row r="147" spans="1:3" x14ac:dyDescent="0.25">
      <c r="A147">
        <v>139</v>
      </c>
      <c r="B147">
        <v>3.0880769698154364</v>
      </c>
      <c r="C147">
        <v>66.937625337479233</v>
      </c>
    </row>
    <row r="148" spans="1:3" x14ac:dyDescent="0.25">
      <c r="A148">
        <v>140</v>
      </c>
      <c r="B148">
        <v>3.0337186559308176</v>
      </c>
      <c r="C148">
        <v>66.983062954573882</v>
      </c>
    </row>
    <row r="149" spans="1:3" x14ac:dyDescent="0.25">
      <c r="A149">
        <v>141</v>
      </c>
      <c r="B149">
        <v>2.0216812200940777</v>
      </c>
      <c r="C149">
        <v>72.416294374045322</v>
      </c>
    </row>
    <row r="150" spans="1:3" x14ac:dyDescent="0.25">
      <c r="A150">
        <v>142</v>
      </c>
      <c r="B150">
        <v>3.9130373864876615</v>
      </c>
      <c r="C150">
        <v>67.544876150179959</v>
      </c>
    </row>
    <row r="151" spans="1:3" x14ac:dyDescent="0.25">
      <c r="A151">
        <v>143</v>
      </c>
      <c r="B151">
        <v>3.5428398002862278</v>
      </c>
      <c r="C151">
        <v>65.497822252594759</v>
      </c>
    </row>
    <row r="152" spans="1:3" x14ac:dyDescent="0.25">
      <c r="A152">
        <v>144</v>
      </c>
      <c r="B152">
        <v>3.4990885185962952</v>
      </c>
      <c r="C152">
        <v>63.998120461208252</v>
      </c>
    </row>
    <row r="153" spans="1:3" x14ac:dyDescent="0.25">
      <c r="A153">
        <v>145</v>
      </c>
      <c r="B153">
        <v>2.8470981048187891</v>
      </c>
      <c r="C153">
        <v>67.038531905438859</v>
      </c>
    </row>
    <row r="154" spans="1:3" x14ac:dyDescent="0.25">
      <c r="A154">
        <v>146</v>
      </c>
      <c r="B154">
        <v>5.2996475300709855</v>
      </c>
      <c r="C154">
        <v>61.75087510516849</v>
      </c>
    </row>
    <row r="155" spans="1:3" x14ac:dyDescent="0.25">
      <c r="A155">
        <v>147</v>
      </c>
      <c r="B155">
        <v>2.4986000162294149</v>
      </c>
      <c r="C155">
        <v>72.227164572626464</v>
      </c>
    </row>
    <row r="156" spans="1:3" x14ac:dyDescent="0.25">
      <c r="A156">
        <v>148</v>
      </c>
      <c r="B156">
        <v>3.3361769946780639</v>
      </c>
      <c r="C156">
        <v>66.687602584399201</v>
      </c>
    </row>
    <row r="157" spans="1:3" x14ac:dyDescent="0.25">
      <c r="A157">
        <v>149</v>
      </c>
      <c r="B157">
        <v>3.8792889016751677</v>
      </c>
      <c r="C157">
        <v>65.272450811498942</v>
      </c>
    </row>
    <row r="158" spans="1:3" x14ac:dyDescent="0.25">
      <c r="A158">
        <v>150</v>
      </c>
      <c r="B158">
        <v>3.875375940014905</v>
      </c>
      <c r="C158">
        <v>65.09945405224714</v>
      </c>
    </row>
    <row r="159" spans="1:3" x14ac:dyDescent="0.25">
      <c r="A159">
        <v>151</v>
      </c>
      <c r="B159">
        <v>3.2257385560288458</v>
      </c>
      <c r="C159">
        <v>68.98237415221233</v>
      </c>
    </row>
    <row r="160" spans="1:3" x14ac:dyDescent="0.25">
      <c r="A160">
        <v>152</v>
      </c>
      <c r="B160">
        <v>4.3748587682862272</v>
      </c>
      <c r="C160">
        <v>63.952556874804117</v>
      </c>
    </row>
    <row r="161" spans="1:3" x14ac:dyDescent="0.25">
      <c r="A161">
        <v>153</v>
      </c>
      <c r="B161">
        <v>2.5719799874123552</v>
      </c>
      <c r="C161">
        <v>72.067120329672491</v>
      </c>
    </row>
    <row r="162" spans="1:3" x14ac:dyDescent="0.25">
      <c r="A162">
        <v>154</v>
      </c>
      <c r="B162">
        <v>3.1569596729895668</v>
      </c>
      <c r="C162">
        <v>66.710328740166318</v>
      </c>
    </row>
    <row r="163" spans="1:3" x14ac:dyDescent="0.25">
      <c r="A163">
        <v>155</v>
      </c>
      <c r="B163">
        <v>3.1413832468302738</v>
      </c>
      <c r="C163">
        <v>66.41531296157801</v>
      </c>
    </row>
    <row r="164" spans="1:3" x14ac:dyDescent="0.25">
      <c r="A164">
        <v>156</v>
      </c>
      <c r="B164">
        <v>3.5195725597737546</v>
      </c>
      <c r="C164">
        <v>69.63279759775638</v>
      </c>
    </row>
    <row r="165" spans="1:3" x14ac:dyDescent="0.25">
      <c r="A165">
        <v>157</v>
      </c>
      <c r="B165">
        <v>2.8060395860722407</v>
      </c>
      <c r="C165">
        <v>67.368348098419546</v>
      </c>
    </row>
    <row r="166" spans="1:3" x14ac:dyDescent="0.25">
      <c r="A166">
        <v>158</v>
      </c>
      <c r="B166">
        <v>3.6467866754930585</v>
      </c>
      <c r="C166">
        <v>67.480044434122604</v>
      </c>
    </row>
    <row r="167" spans="1:3" x14ac:dyDescent="0.25">
      <c r="A167">
        <v>159</v>
      </c>
      <c r="B167">
        <v>3.327091261121506</v>
      </c>
      <c r="C167">
        <v>66.196640484966323</v>
      </c>
    </row>
    <row r="168" spans="1:3" x14ac:dyDescent="0.25">
      <c r="A168">
        <v>160</v>
      </c>
      <c r="B168">
        <v>4.1555207947770718</v>
      </c>
      <c r="C168">
        <v>65.15651696413606</v>
      </c>
    </row>
    <row r="169" spans="1:3" x14ac:dyDescent="0.25">
      <c r="A169">
        <v>161</v>
      </c>
      <c r="B169">
        <v>4.5285763487695423</v>
      </c>
      <c r="C169">
        <v>62.419893917528213</v>
      </c>
    </row>
    <row r="170" spans="1:3" x14ac:dyDescent="0.25">
      <c r="A170">
        <v>162</v>
      </c>
      <c r="B170">
        <v>5.3453001427317171</v>
      </c>
      <c r="C170">
        <v>62.746017125330482</v>
      </c>
    </row>
    <row r="171" spans="1:3" x14ac:dyDescent="0.25">
      <c r="A171">
        <v>163</v>
      </c>
      <c r="B171">
        <v>2.7413753266755623</v>
      </c>
      <c r="C171">
        <v>68.720067388067974</v>
      </c>
    </row>
    <row r="172" spans="1:3" x14ac:dyDescent="0.25">
      <c r="A172">
        <v>164</v>
      </c>
      <c r="B172">
        <v>3.0730448203187763</v>
      </c>
      <c r="C172">
        <v>68.167520649864002</v>
      </c>
    </row>
    <row r="173" spans="1:3" x14ac:dyDescent="0.25">
      <c r="A173">
        <v>165</v>
      </c>
      <c r="B173">
        <v>2.5532122772152848</v>
      </c>
      <c r="C173">
        <v>70.621033471221168</v>
      </c>
    </row>
    <row r="174" spans="1:3" x14ac:dyDescent="0.25">
      <c r="A174">
        <v>166</v>
      </c>
      <c r="B174">
        <v>4.1918546107737971</v>
      </c>
      <c r="C174">
        <v>65.394179307390914</v>
      </c>
    </row>
    <row r="175" spans="1:3" x14ac:dyDescent="0.25">
      <c r="A175">
        <v>167</v>
      </c>
      <c r="B175">
        <v>5.0504658743357593</v>
      </c>
      <c r="C175">
        <v>61.826679393705163</v>
      </c>
    </row>
    <row r="176" spans="1:3" x14ac:dyDescent="0.25">
      <c r="A176">
        <v>168</v>
      </c>
      <c r="B176">
        <v>3.2941055204315908</v>
      </c>
      <c r="C176">
        <v>66.542905535045421</v>
      </c>
    </row>
    <row r="177" spans="1:3" x14ac:dyDescent="0.25">
      <c r="A177">
        <v>169</v>
      </c>
      <c r="B177">
        <v>2.1078318349783967</v>
      </c>
      <c r="C177">
        <v>73.078049217452559</v>
      </c>
    </row>
    <row r="178" spans="1:3" x14ac:dyDescent="0.25">
      <c r="A178">
        <v>170</v>
      </c>
      <c r="B178">
        <v>3.9345858863862695</v>
      </c>
      <c r="C178">
        <v>64.199111678937214</v>
      </c>
    </row>
    <row r="179" spans="1:3" x14ac:dyDescent="0.25">
      <c r="A179">
        <v>171</v>
      </c>
      <c r="B179">
        <v>3.2057001244741663</v>
      </c>
      <c r="C179">
        <v>67.330139951029452</v>
      </c>
    </row>
    <row r="180" spans="1:3" x14ac:dyDescent="0.25">
      <c r="A180">
        <v>172</v>
      </c>
      <c r="B180">
        <v>4.7527852656907186</v>
      </c>
      <c r="C180">
        <v>62.703535395812537</v>
      </c>
    </row>
    <row r="181" spans="1:3" x14ac:dyDescent="0.25">
      <c r="A181">
        <v>173</v>
      </c>
      <c r="B181">
        <v>3.1567398803484892</v>
      </c>
      <c r="C181">
        <v>64.683816157289542</v>
      </c>
    </row>
    <row r="182" spans="1:3" x14ac:dyDescent="0.25">
      <c r="A182">
        <v>174</v>
      </c>
      <c r="B182">
        <v>2.422418820059554</v>
      </c>
      <c r="C182">
        <v>68.932008140154565</v>
      </c>
    </row>
    <row r="183" spans="1:3" x14ac:dyDescent="0.25">
      <c r="A183">
        <v>175</v>
      </c>
      <c r="B183">
        <v>3.1923387350666381</v>
      </c>
      <c r="C183">
        <v>66.303883172641207</v>
      </c>
    </row>
    <row r="184" spans="1:3" x14ac:dyDescent="0.25">
      <c r="A184">
        <v>176</v>
      </c>
      <c r="B184">
        <v>3.3096395157829988</v>
      </c>
      <c r="C184">
        <v>66.839421005403224</v>
      </c>
    </row>
    <row r="185" spans="1:3" x14ac:dyDescent="0.25">
      <c r="A185">
        <v>177</v>
      </c>
      <c r="B185">
        <v>5.3226862399553108</v>
      </c>
      <c r="C185">
        <v>61.490154256778695</v>
      </c>
    </row>
    <row r="186" spans="1:3" x14ac:dyDescent="0.25">
      <c r="A186">
        <v>178</v>
      </c>
      <c r="B186">
        <v>4.9247760777337151</v>
      </c>
      <c r="C186">
        <v>65.730884206859145</v>
      </c>
    </row>
    <row r="187" spans="1:3" x14ac:dyDescent="0.25">
      <c r="A187">
        <v>179</v>
      </c>
      <c r="B187">
        <v>3.4938443127317202</v>
      </c>
      <c r="C187">
        <v>66.385402673227901</v>
      </c>
    </row>
    <row r="188" spans="1:3" x14ac:dyDescent="0.25">
      <c r="A188">
        <v>180</v>
      </c>
      <c r="B188">
        <v>3.2901707278584076</v>
      </c>
      <c r="C188">
        <v>67.353778007687808</v>
      </c>
    </row>
    <row r="189" spans="1:3" x14ac:dyDescent="0.25">
      <c r="A189">
        <v>181</v>
      </c>
      <c r="B189">
        <v>3.4556262339421622</v>
      </c>
      <c r="C189">
        <v>64.344850690757951</v>
      </c>
    </row>
    <row r="190" spans="1:3" x14ac:dyDescent="0.25">
      <c r="A190">
        <v>182</v>
      </c>
      <c r="B190">
        <v>5.6584925935280364</v>
      </c>
      <c r="C190">
        <v>63.257270724961295</v>
      </c>
    </row>
    <row r="191" spans="1:3" x14ac:dyDescent="0.25">
      <c r="A191">
        <v>183</v>
      </c>
      <c r="B191">
        <v>2.7114235176830133</v>
      </c>
      <c r="C191">
        <v>70.774393395987502</v>
      </c>
    </row>
    <row r="192" spans="1:3" x14ac:dyDescent="0.25">
      <c r="A192">
        <v>184</v>
      </c>
      <c r="B192">
        <v>3.4492837343659639</v>
      </c>
      <c r="C192">
        <v>69.226488434850069</v>
      </c>
    </row>
    <row r="193" spans="1:3" x14ac:dyDescent="0.25">
      <c r="A193">
        <v>185</v>
      </c>
      <c r="B193">
        <v>3.3046630362038565</v>
      </c>
      <c r="C193">
        <v>68.741287939560237</v>
      </c>
    </row>
    <row r="194" spans="1:3" x14ac:dyDescent="0.25">
      <c r="A194">
        <v>186</v>
      </c>
      <c r="B194">
        <v>3.0474073630065681</v>
      </c>
      <c r="C194">
        <v>68.68706989904976</v>
      </c>
    </row>
    <row r="195" spans="1:3" x14ac:dyDescent="0.25">
      <c r="A195">
        <v>187</v>
      </c>
      <c r="B195">
        <v>4.234673661186906</v>
      </c>
      <c r="C195">
        <v>64.414935042700932</v>
      </c>
    </row>
    <row r="196" spans="1:3" x14ac:dyDescent="0.25">
      <c r="A196">
        <v>188</v>
      </c>
      <c r="B196">
        <v>4.8355918549334769</v>
      </c>
      <c r="C196">
        <v>60.961598731591323</v>
      </c>
    </row>
    <row r="197" spans="1:3" x14ac:dyDescent="0.25">
      <c r="A197">
        <v>189</v>
      </c>
      <c r="B197">
        <v>2.5913290789441805</v>
      </c>
      <c r="C197">
        <v>71.883004862840394</v>
      </c>
    </row>
    <row r="198" spans="1:3" x14ac:dyDescent="0.25">
      <c r="A198">
        <v>190</v>
      </c>
      <c r="B198">
        <v>3.5307407449099819</v>
      </c>
      <c r="C198">
        <v>66.715522360934102</v>
      </c>
    </row>
    <row r="199" spans="1:3" x14ac:dyDescent="0.25">
      <c r="A199">
        <v>191</v>
      </c>
      <c r="B199">
        <v>3.3946779788103525</v>
      </c>
      <c r="C199">
        <v>64.239989807425445</v>
      </c>
    </row>
    <row r="200" spans="1:3" x14ac:dyDescent="0.25">
      <c r="A200">
        <v>192</v>
      </c>
      <c r="B200">
        <v>4.0127611473679972</v>
      </c>
      <c r="C200">
        <v>65.746633066067517</v>
      </c>
    </row>
    <row r="201" spans="1:3" x14ac:dyDescent="0.25">
      <c r="A201">
        <v>193</v>
      </c>
      <c r="B201">
        <v>3.807607094317949</v>
      </c>
      <c r="C201">
        <v>67.695569839837418</v>
      </c>
    </row>
    <row r="202" spans="1:3" x14ac:dyDescent="0.25">
      <c r="A202">
        <v>194</v>
      </c>
      <c r="B202">
        <v>3.3053856956621814</v>
      </c>
      <c r="C202">
        <v>64.826005911940072</v>
      </c>
    </row>
    <row r="203" spans="1:3" x14ac:dyDescent="0.25">
      <c r="A203">
        <v>195</v>
      </c>
      <c r="B203">
        <v>2.9883811891040839</v>
      </c>
      <c r="C203">
        <v>70.541117563115776</v>
      </c>
    </row>
    <row r="204" spans="1:3" x14ac:dyDescent="0.25">
      <c r="A204">
        <v>196</v>
      </c>
      <c r="B204">
        <v>3.0919293692118162</v>
      </c>
      <c r="C204">
        <v>69.663188383268746</v>
      </c>
    </row>
    <row r="205" spans="1:3" x14ac:dyDescent="0.25">
      <c r="A205">
        <v>197</v>
      </c>
      <c r="B205">
        <v>3.6822743489309806</v>
      </c>
      <c r="C205">
        <v>65.314755387685921</v>
      </c>
    </row>
    <row r="206" spans="1:3" x14ac:dyDescent="0.25">
      <c r="A206">
        <v>198</v>
      </c>
      <c r="B206">
        <v>4.0380984098095611</v>
      </c>
      <c r="C206">
        <v>65.952240453562311</v>
      </c>
    </row>
    <row r="207" spans="1:3" x14ac:dyDescent="0.25">
      <c r="A207">
        <v>199</v>
      </c>
      <c r="B207">
        <v>3.3267922951989086</v>
      </c>
      <c r="C207">
        <v>68.426678516144918</v>
      </c>
    </row>
    <row r="208" spans="1:3" x14ac:dyDescent="0.25">
      <c r="A208">
        <v>200</v>
      </c>
      <c r="B208">
        <v>4.3613574361249547</v>
      </c>
      <c r="C208">
        <v>65.97722755019791</v>
      </c>
    </row>
    <row r="209" spans="1:3" x14ac:dyDescent="0.25">
      <c r="A209">
        <v>201</v>
      </c>
      <c r="B209">
        <v>3.0125775656433582</v>
      </c>
      <c r="C209">
        <v>67.021031021230513</v>
      </c>
    </row>
    <row r="210" spans="1:3" x14ac:dyDescent="0.25">
      <c r="A210">
        <v>202</v>
      </c>
      <c r="B210">
        <v>3.2172349632885644</v>
      </c>
      <c r="C210">
        <v>65.482102630616055</v>
      </c>
    </row>
    <row r="211" spans="1:3" x14ac:dyDescent="0.25">
      <c r="A211">
        <v>203</v>
      </c>
      <c r="B211">
        <v>4.0058319129789295</v>
      </c>
      <c r="C211">
        <v>65.853843505818944</v>
      </c>
    </row>
    <row r="212" spans="1:3" x14ac:dyDescent="0.25">
      <c r="A212">
        <v>204</v>
      </c>
      <c r="B212">
        <v>3.4779852252898142</v>
      </c>
      <c r="C212">
        <v>67.077149023206672</v>
      </c>
    </row>
    <row r="213" spans="1:3" x14ac:dyDescent="0.25">
      <c r="A213">
        <v>205</v>
      </c>
      <c r="B213">
        <v>3.0138105301623423</v>
      </c>
      <c r="C213">
        <v>66.664187350947117</v>
      </c>
    </row>
    <row r="214" spans="1:3" x14ac:dyDescent="0.25">
      <c r="A214">
        <v>206</v>
      </c>
      <c r="B214">
        <v>3.6685340253822969</v>
      </c>
      <c r="C214">
        <v>65.436608027249704</v>
      </c>
    </row>
    <row r="215" spans="1:3" x14ac:dyDescent="0.25">
      <c r="A215">
        <v>207</v>
      </c>
      <c r="B215">
        <v>8.2888152428160371</v>
      </c>
      <c r="C215">
        <v>57.223325259088512</v>
      </c>
    </row>
    <row r="216" spans="1:3" x14ac:dyDescent="0.25">
      <c r="A216">
        <v>208</v>
      </c>
      <c r="B216">
        <v>3.8835399543301703</v>
      </c>
      <c r="C216">
        <v>65.872906198709501</v>
      </c>
    </row>
    <row r="217" spans="1:3" x14ac:dyDescent="0.25">
      <c r="A217">
        <v>209</v>
      </c>
      <c r="B217">
        <v>3.8989020647662977</v>
      </c>
      <c r="C217">
        <v>67.77133519269897</v>
      </c>
    </row>
    <row r="218" spans="1:3" x14ac:dyDescent="0.25">
      <c r="A218">
        <v>210</v>
      </c>
      <c r="B218">
        <v>3.8215888802913001</v>
      </c>
      <c r="C218">
        <v>65.334438039955558</v>
      </c>
    </row>
    <row r="219" spans="1:3" x14ac:dyDescent="0.25">
      <c r="A219">
        <v>211</v>
      </c>
      <c r="B219">
        <v>2.6968007625404735</v>
      </c>
      <c r="C219">
        <v>70.448469879282626</v>
      </c>
    </row>
    <row r="220" spans="1:3" x14ac:dyDescent="0.25">
      <c r="A220">
        <v>212</v>
      </c>
      <c r="B220">
        <v>3.5122534554509039</v>
      </c>
      <c r="C220">
        <v>66.458036014555645</v>
      </c>
    </row>
    <row r="221" spans="1:3" x14ac:dyDescent="0.25">
      <c r="A221">
        <v>213</v>
      </c>
      <c r="B221">
        <v>3.6067651981449931</v>
      </c>
      <c r="C221">
        <v>67.267819188340027</v>
      </c>
    </row>
    <row r="222" spans="1:3" x14ac:dyDescent="0.25">
      <c r="A222">
        <v>214</v>
      </c>
      <c r="B222">
        <v>3.1516549926075133</v>
      </c>
      <c r="C222">
        <v>68.626617453126968</v>
      </c>
    </row>
    <row r="223" spans="1:3" x14ac:dyDescent="0.25">
      <c r="A223">
        <v>215</v>
      </c>
      <c r="B223">
        <v>3.7322825756367957</v>
      </c>
      <c r="C223">
        <v>66.228823192939686</v>
      </c>
    </row>
    <row r="224" spans="1:3" x14ac:dyDescent="0.25">
      <c r="A224">
        <v>216</v>
      </c>
      <c r="B224">
        <v>3.5496921541818796</v>
      </c>
      <c r="C224">
        <v>65.302938197443524</v>
      </c>
    </row>
    <row r="225" spans="1:3" x14ac:dyDescent="0.25">
      <c r="A225">
        <v>217</v>
      </c>
      <c r="B225">
        <v>5.3447159881939221</v>
      </c>
      <c r="C225">
        <v>60.566013914997242</v>
      </c>
    </row>
    <row r="226" spans="1:3" x14ac:dyDescent="0.25">
      <c r="A226">
        <v>218</v>
      </c>
      <c r="B226">
        <v>5.6306807108597807</v>
      </c>
      <c r="C226">
        <v>60.705100684914903</v>
      </c>
    </row>
    <row r="227" spans="1:3" x14ac:dyDescent="0.25">
      <c r="A227">
        <v>219</v>
      </c>
      <c r="B227">
        <v>3.1283443332583789</v>
      </c>
      <c r="C227">
        <v>67.717993036192397</v>
      </c>
    </row>
    <row r="228" spans="1:3" x14ac:dyDescent="0.25">
      <c r="A228">
        <v>220</v>
      </c>
      <c r="B228">
        <v>2.8567860032721089</v>
      </c>
      <c r="C228">
        <v>68.24818391154642</v>
      </c>
    </row>
    <row r="229" spans="1:3" x14ac:dyDescent="0.25">
      <c r="A229">
        <v>221</v>
      </c>
      <c r="B229">
        <v>2.9309654007161696</v>
      </c>
      <c r="C229">
        <v>68.281250589640379</v>
      </c>
    </row>
    <row r="230" spans="1:3" x14ac:dyDescent="0.25">
      <c r="A230">
        <v>222</v>
      </c>
      <c r="B230">
        <v>4.0043112263044973</v>
      </c>
      <c r="C230">
        <v>66.021103283964592</v>
      </c>
    </row>
    <row r="231" spans="1:3" x14ac:dyDescent="0.25">
      <c r="A231">
        <v>223</v>
      </c>
      <c r="B231">
        <v>3.336273644583593</v>
      </c>
      <c r="C231">
        <v>65.911911645779782</v>
      </c>
    </row>
    <row r="232" spans="1:3" x14ac:dyDescent="0.25">
      <c r="A232">
        <v>224</v>
      </c>
      <c r="B232">
        <v>5.739434555656393</v>
      </c>
      <c r="C232">
        <v>58.845663878756504</v>
      </c>
    </row>
    <row r="233" spans="1:3" x14ac:dyDescent="0.25">
      <c r="A233">
        <v>225</v>
      </c>
      <c r="B233">
        <v>4.3295261724805734</v>
      </c>
      <c r="C233">
        <v>63.352111712167861</v>
      </c>
    </row>
    <row r="234" spans="1:3" x14ac:dyDescent="0.25">
      <c r="A234">
        <v>226</v>
      </c>
      <c r="B234">
        <v>4.381379051677925</v>
      </c>
      <c r="C234">
        <v>66.036967515508394</v>
      </c>
    </row>
    <row r="235" spans="1:3" x14ac:dyDescent="0.25">
      <c r="A235">
        <v>227</v>
      </c>
      <c r="B235">
        <v>3.6573532881490443</v>
      </c>
      <c r="C235">
        <v>63.6036107782122</v>
      </c>
    </row>
    <row r="236" spans="1:3" x14ac:dyDescent="0.25">
      <c r="A236">
        <v>228</v>
      </c>
      <c r="B236">
        <v>4.3916279400431169</v>
      </c>
      <c r="C236">
        <v>64.248239631780905</v>
      </c>
    </row>
    <row r="237" spans="1:3" x14ac:dyDescent="0.25">
      <c r="A237">
        <v>229</v>
      </c>
      <c r="B237">
        <v>4.4031213939059377</v>
      </c>
      <c r="C237">
        <v>62.817122650324933</v>
      </c>
    </row>
    <row r="238" spans="1:3" x14ac:dyDescent="0.25">
      <c r="A238">
        <v>230</v>
      </c>
      <c r="B238">
        <v>2.621132959222809</v>
      </c>
      <c r="C238">
        <v>68.541478014805847</v>
      </c>
    </row>
    <row r="239" spans="1:3" x14ac:dyDescent="0.25">
      <c r="A239">
        <v>231</v>
      </c>
      <c r="B239">
        <v>3.3010676370145928</v>
      </c>
      <c r="C239">
        <v>68.812937710928878</v>
      </c>
    </row>
    <row r="240" spans="1:3" x14ac:dyDescent="0.25">
      <c r="A240">
        <v>232</v>
      </c>
      <c r="B240">
        <v>2.3854748291196914</v>
      </c>
      <c r="C240">
        <v>68.270450762933635</v>
      </c>
    </row>
    <row r="241" spans="1:3" x14ac:dyDescent="0.25">
      <c r="A241">
        <v>233</v>
      </c>
      <c r="B241">
        <v>5.6233169657439168</v>
      </c>
      <c r="C241">
        <v>62.117931686669458</v>
      </c>
    </row>
    <row r="242" spans="1:3" x14ac:dyDescent="0.25">
      <c r="A242">
        <v>234</v>
      </c>
      <c r="B242">
        <v>4.2242477453208096</v>
      </c>
      <c r="C242">
        <v>64.982122166344496</v>
      </c>
    </row>
    <row r="243" spans="1:3" x14ac:dyDescent="0.25">
      <c r="A243">
        <v>235</v>
      </c>
      <c r="B243">
        <v>4.0588987554396061</v>
      </c>
      <c r="C243">
        <v>64.710058243752073</v>
      </c>
    </row>
    <row r="244" spans="1:3" x14ac:dyDescent="0.25">
      <c r="A244">
        <v>236</v>
      </c>
      <c r="B244">
        <v>4.0338578618541643</v>
      </c>
      <c r="C244">
        <v>66.730754964304879</v>
      </c>
    </row>
    <row r="245" spans="1:3" x14ac:dyDescent="0.25">
      <c r="A245">
        <v>237</v>
      </c>
      <c r="B245">
        <v>2.8304324251902555</v>
      </c>
      <c r="C245">
        <v>68.855303053475353</v>
      </c>
    </row>
    <row r="246" spans="1:3" x14ac:dyDescent="0.25">
      <c r="A246">
        <v>238</v>
      </c>
      <c r="B246">
        <v>2.6527476501086227</v>
      </c>
      <c r="C246">
        <v>69.328773438468431</v>
      </c>
    </row>
    <row r="247" spans="1:3" x14ac:dyDescent="0.25">
      <c r="A247">
        <v>239</v>
      </c>
      <c r="B247">
        <v>3.2181435551953346</v>
      </c>
      <c r="C247">
        <v>67.744773562738672</v>
      </c>
    </row>
    <row r="248" spans="1:3" x14ac:dyDescent="0.25">
      <c r="A248">
        <v>240</v>
      </c>
      <c r="B248">
        <v>3.7028630523079857</v>
      </c>
      <c r="C248">
        <v>67.821783082768377</v>
      </c>
    </row>
    <row r="249" spans="1:3" x14ac:dyDescent="0.25">
      <c r="A249">
        <v>241</v>
      </c>
      <c r="B249">
        <v>3.2782844135266114</v>
      </c>
      <c r="C249">
        <v>67.258274873576468</v>
      </c>
    </row>
    <row r="250" spans="1:3" x14ac:dyDescent="0.25">
      <c r="A250">
        <v>242</v>
      </c>
      <c r="B250">
        <v>3.5579782833700024</v>
      </c>
      <c r="C250">
        <v>65.659574042917029</v>
      </c>
    </row>
    <row r="251" spans="1:3" x14ac:dyDescent="0.25">
      <c r="A251">
        <v>243</v>
      </c>
      <c r="B251">
        <v>3.6966709599495431</v>
      </c>
      <c r="C251">
        <v>67.92328192283162</v>
      </c>
    </row>
    <row r="252" spans="1:3" x14ac:dyDescent="0.25">
      <c r="A252">
        <v>244</v>
      </c>
      <c r="B252">
        <v>4.9992853878672756</v>
      </c>
      <c r="C252">
        <v>64.441454460969481</v>
      </c>
    </row>
    <row r="253" spans="1:3" x14ac:dyDescent="0.25">
      <c r="A253">
        <v>245</v>
      </c>
      <c r="B253">
        <v>3.8316283826481188</v>
      </c>
      <c r="C253">
        <v>64.846806828883985</v>
      </c>
    </row>
    <row r="254" spans="1:3" x14ac:dyDescent="0.25">
      <c r="A254">
        <v>246</v>
      </c>
      <c r="B254">
        <v>4.0646271963305827</v>
      </c>
      <c r="C254">
        <v>63.878708245331943</v>
      </c>
    </row>
    <row r="255" spans="1:3" x14ac:dyDescent="0.25">
      <c r="A255">
        <v>247</v>
      </c>
      <c r="B255">
        <v>3.7005814117305484</v>
      </c>
      <c r="C255">
        <v>68.793775450226306</v>
      </c>
    </row>
    <row r="256" spans="1:3" x14ac:dyDescent="0.25">
      <c r="A256">
        <v>248</v>
      </c>
      <c r="B256">
        <v>3.5113081201594247</v>
      </c>
      <c r="C256">
        <v>64.613678122756923</v>
      </c>
    </row>
    <row r="257" spans="1:3" x14ac:dyDescent="0.25">
      <c r="A257">
        <v>249</v>
      </c>
      <c r="B257">
        <v>4.0099393760835236</v>
      </c>
      <c r="C257">
        <v>63.420460456810702</v>
      </c>
    </row>
    <row r="258" spans="1:3" x14ac:dyDescent="0.25">
      <c r="A258">
        <v>250</v>
      </c>
      <c r="B258">
        <v>3.5033641175033488</v>
      </c>
      <c r="C258">
        <v>68.23196010135014</v>
      </c>
    </row>
    <row r="259" spans="1:3" x14ac:dyDescent="0.25">
      <c r="A259">
        <v>251</v>
      </c>
      <c r="B259">
        <v>3.7737175485082375</v>
      </c>
      <c r="C259">
        <v>67.899949382536008</v>
      </c>
    </row>
    <row r="260" spans="1:3" x14ac:dyDescent="0.25">
      <c r="A260">
        <v>252</v>
      </c>
      <c r="B260">
        <v>3.3232206626620804</v>
      </c>
      <c r="C260">
        <v>64.548051718936023</v>
      </c>
    </row>
    <row r="261" spans="1:3" x14ac:dyDescent="0.25">
      <c r="A261">
        <v>253</v>
      </c>
      <c r="B261">
        <v>5.8393326017780662</v>
      </c>
      <c r="C261">
        <v>63.67028806673224</v>
      </c>
    </row>
    <row r="262" spans="1:3" x14ac:dyDescent="0.25">
      <c r="A262">
        <v>254</v>
      </c>
      <c r="B262">
        <v>3.1336600827873107</v>
      </c>
      <c r="C262">
        <v>69.927502700854518</v>
      </c>
    </row>
    <row r="263" spans="1:3" x14ac:dyDescent="0.25">
      <c r="A263">
        <v>255</v>
      </c>
      <c r="B263">
        <v>3.2151936548739752</v>
      </c>
      <c r="C263">
        <v>67.413222178280293</v>
      </c>
    </row>
    <row r="264" spans="1:3" x14ac:dyDescent="0.25">
      <c r="A264">
        <v>256</v>
      </c>
      <c r="B264">
        <v>2.3544828745344168</v>
      </c>
      <c r="C264">
        <v>68.948965802093383</v>
      </c>
    </row>
    <row r="265" spans="1:3" x14ac:dyDescent="0.25">
      <c r="A265">
        <v>257</v>
      </c>
      <c r="B265">
        <v>4.0393391679840001</v>
      </c>
      <c r="C265">
        <v>67.940444136972019</v>
      </c>
    </row>
    <row r="266" spans="1:3" x14ac:dyDescent="0.25">
      <c r="A266">
        <v>258</v>
      </c>
      <c r="B266">
        <v>2.6424874266834828</v>
      </c>
      <c r="C266">
        <v>71.233838291938895</v>
      </c>
    </row>
    <row r="267" spans="1:3" x14ac:dyDescent="0.25">
      <c r="A267">
        <v>259</v>
      </c>
      <c r="B267">
        <v>2.5420350504806919</v>
      </c>
      <c r="C267">
        <v>70.30359613647525</v>
      </c>
    </row>
    <row r="268" spans="1:3" x14ac:dyDescent="0.25">
      <c r="A268">
        <v>260</v>
      </c>
      <c r="B268">
        <v>2.9646174037236461</v>
      </c>
      <c r="C268">
        <v>68.560264366469966</v>
      </c>
    </row>
    <row r="269" spans="1:3" x14ac:dyDescent="0.25">
      <c r="A269">
        <v>261</v>
      </c>
      <c r="B269">
        <v>2.8646415151040738</v>
      </c>
      <c r="C269">
        <v>68.685079189272628</v>
      </c>
    </row>
    <row r="270" spans="1:3" x14ac:dyDescent="0.25">
      <c r="A270">
        <v>262</v>
      </c>
      <c r="B270">
        <v>3.9457867525045254</v>
      </c>
      <c r="C270">
        <v>67.393181964549427</v>
      </c>
    </row>
    <row r="271" spans="1:3" x14ac:dyDescent="0.25">
      <c r="A271">
        <v>263</v>
      </c>
      <c r="B271">
        <v>3.8871421796193522</v>
      </c>
      <c r="C271">
        <v>69.156039867300876</v>
      </c>
    </row>
    <row r="272" spans="1:3" x14ac:dyDescent="0.25">
      <c r="A272">
        <v>264</v>
      </c>
      <c r="B272">
        <v>3.590038933119418</v>
      </c>
      <c r="C272">
        <v>65.649337583253228</v>
      </c>
    </row>
    <row r="273" spans="1:3" x14ac:dyDescent="0.25">
      <c r="A273">
        <v>265</v>
      </c>
      <c r="B273">
        <v>3.6752093423155401</v>
      </c>
      <c r="C273">
        <v>67.585637292732301</v>
      </c>
    </row>
    <row r="274" spans="1:3" x14ac:dyDescent="0.25">
      <c r="A274">
        <v>266</v>
      </c>
      <c r="B274">
        <v>4.8971640862917427</v>
      </c>
      <c r="C274">
        <v>63.067114345839308</v>
      </c>
    </row>
    <row r="275" spans="1:3" x14ac:dyDescent="0.25">
      <c r="A275">
        <v>267</v>
      </c>
      <c r="B275">
        <v>3.9898821694715711</v>
      </c>
      <c r="C275">
        <v>65.187568984600631</v>
      </c>
    </row>
    <row r="276" spans="1:3" x14ac:dyDescent="0.25">
      <c r="A276">
        <v>268</v>
      </c>
      <c r="B276">
        <v>4.4243790974629782</v>
      </c>
      <c r="C276">
        <v>60.773497826770644</v>
      </c>
    </row>
    <row r="277" spans="1:3" x14ac:dyDescent="0.25">
      <c r="A277">
        <v>269</v>
      </c>
      <c r="B277">
        <v>2.4491411465868347</v>
      </c>
      <c r="C277">
        <v>71.466419451447692</v>
      </c>
    </row>
    <row r="278" spans="1:3" x14ac:dyDescent="0.25">
      <c r="A278">
        <v>270</v>
      </c>
      <c r="B278">
        <v>4.4795176719879422</v>
      </c>
      <c r="C278">
        <v>64.291310018441351</v>
      </c>
    </row>
    <row r="279" spans="1:3" x14ac:dyDescent="0.25">
      <c r="A279">
        <v>271</v>
      </c>
      <c r="B279">
        <v>2.4283054100920309</v>
      </c>
      <c r="C279">
        <v>72.320863077149099</v>
      </c>
    </row>
    <row r="280" spans="1:3" x14ac:dyDescent="0.25">
      <c r="A280">
        <v>272</v>
      </c>
      <c r="B280">
        <v>6.0098733341001358</v>
      </c>
      <c r="C280">
        <v>62.207918292142125</v>
      </c>
    </row>
    <row r="281" spans="1:3" x14ac:dyDescent="0.25">
      <c r="A281">
        <v>273</v>
      </c>
      <c r="B281">
        <v>3.7199906017716153</v>
      </c>
      <c r="C281">
        <v>69.011811101837679</v>
      </c>
    </row>
    <row r="282" spans="1:3" x14ac:dyDescent="0.25">
      <c r="A282">
        <v>274</v>
      </c>
      <c r="B282">
        <v>5.0783248632743199</v>
      </c>
      <c r="C282">
        <v>61.376321641811693</v>
      </c>
    </row>
    <row r="283" spans="1:3" x14ac:dyDescent="0.25">
      <c r="A283">
        <v>275</v>
      </c>
      <c r="B283">
        <v>3.4528257961227653</v>
      </c>
      <c r="C283">
        <v>69.743559168215569</v>
      </c>
    </row>
    <row r="284" spans="1:3" x14ac:dyDescent="0.25">
      <c r="A284">
        <v>276</v>
      </c>
      <c r="B284">
        <v>4.1499967748247117</v>
      </c>
      <c r="C284">
        <v>65.034484898843928</v>
      </c>
    </row>
    <row r="285" spans="1:3" x14ac:dyDescent="0.25">
      <c r="A285">
        <v>277</v>
      </c>
      <c r="B285">
        <v>4.2904246466240927</v>
      </c>
      <c r="C285">
        <v>63.563338635496088</v>
      </c>
    </row>
    <row r="286" spans="1:3" x14ac:dyDescent="0.25">
      <c r="A286">
        <v>278</v>
      </c>
      <c r="B286">
        <v>4.0759128246579577</v>
      </c>
      <c r="C286">
        <v>64.775349318816197</v>
      </c>
    </row>
    <row r="287" spans="1:3" x14ac:dyDescent="0.25">
      <c r="A287">
        <v>279</v>
      </c>
      <c r="B287">
        <v>3.9134092602006221</v>
      </c>
      <c r="C287">
        <v>67.097872796387762</v>
      </c>
    </row>
    <row r="288" spans="1:3" x14ac:dyDescent="0.25">
      <c r="A288">
        <v>280</v>
      </c>
      <c r="B288">
        <v>3.787386663869627</v>
      </c>
      <c r="C288">
        <v>64.565299130008142</v>
      </c>
    </row>
    <row r="289" spans="1:3" x14ac:dyDescent="0.25">
      <c r="A289">
        <v>281</v>
      </c>
      <c r="B289">
        <v>3.5414544399320396</v>
      </c>
      <c r="C289">
        <v>65.064668697835941</v>
      </c>
    </row>
    <row r="290" spans="1:3" x14ac:dyDescent="0.25">
      <c r="A290">
        <v>282</v>
      </c>
      <c r="B290">
        <v>2.9466730954447824</v>
      </c>
      <c r="C290">
        <v>70.21781382719918</v>
      </c>
    </row>
    <row r="291" spans="1:3" x14ac:dyDescent="0.25">
      <c r="A291">
        <v>283</v>
      </c>
      <c r="B291">
        <v>3.8471438475284185</v>
      </c>
      <c r="C291">
        <v>66.427101758621191</v>
      </c>
    </row>
    <row r="292" spans="1:3" x14ac:dyDescent="0.25">
      <c r="A292">
        <v>284</v>
      </c>
      <c r="B292">
        <v>2.7788269917055204</v>
      </c>
      <c r="C292">
        <v>69.26741800008368</v>
      </c>
    </row>
    <row r="293" spans="1:3" x14ac:dyDescent="0.25">
      <c r="A293">
        <v>285</v>
      </c>
      <c r="B293">
        <v>4.0626145442825248</v>
      </c>
      <c r="C293">
        <v>66.342597107584538</v>
      </c>
    </row>
    <row r="294" spans="1:3" x14ac:dyDescent="0.25">
      <c r="A294">
        <v>286</v>
      </c>
      <c r="B294">
        <v>4.1527976307049235</v>
      </c>
      <c r="C294">
        <v>63.32773032614152</v>
      </c>
    </row>
    <row r="295" spans="1:3" x14ac:dyDescent="0.25">
      <c r="A295">
        <v>287</v>
      </c>
      <c r="B295">
        <v>2.9913190128961533</v>
      </c>
      <c r="C295">
        <v>67.49849141557614</v>
      </c>
    </row>
    <row r="296" spans="1:3" x14ac:dyDescent="0.25">
      <c r="A296">
        <v>288</v>
      </c>
      <c r="B296">
        <v>3.931386166082024</v>
      </c>
      <c r="C296">
        <v>66.528796747348821</v>
      </c>
    </row>
    <row r="297" spans="1:3" x14ac:dyDescent="0.25">
      <c r="A297">
        <v>289</v>
      </c>
      <c r="B297">
        <v>4.7809244998602303</v>
      </c>
      <c r="C297">
        <v>62.160356874718381</v>
      </c>
    </row>
    <row r="298" spans="1:3" x14ac:dyDescent="0.25">
      <c r="A298">
        <v>290</v>
      </c>
      <c r="B298">
        <v>2.616038229679007</v>
      </c>
      <c r="C298">
        <v>72.855492227780658</v>
      </c>
    </row>
    <row r="299" spans="1:3" x14ac:dyDescent="0.25">
      <c r="A299">
        <v>291</v>
      </c>
      <c r="B299">
        <v>3.1910217812853841</v>
      </c>
      <c r="C299">
        <v>67.575517184045779</v>
      </c>
    </row>
    <row r="300" spans="1:3" x14ac:dyDescent="0.25">
      <c r="A300">
        <v>292</v>
      </c>
      <c r="B300">
        <v>2.9821534263184399</v>
      </c>
      <c r="C300">
        <v>67.219581702852281</v>
      </c>
    </row>
    <row r="301" spans="1:3" x14ac:dyDescent="0.25">
      <c r="A301">
        <v>293</v>
      </c>
      <c r="B301">
        <v>3.454699439928298</v>
      </c>
      <c r="C301">
        <v>68.203764260449489</v>
      </c>
    </row>
    <row r="302" spans="1:3" x14ac:dyDescent="0.25">
      <c r="A302">
        <v>294</v>
      </c>
      <c r="B302">
        <v>4.0522490970418348</v>
      </c>
      <c r="C302">
        <v>64.479629350145572</v>
      </c>
    </row>
    <row r="303" spans="1:3" x14ac:dyDescent="0.25">
      <c r="A303">
        <v>295</v>
      </c>
      <c r="B303">
        <v>2.4788658835060549</v>
      </c>
      <c r="C303">
        <v>66.795520035144236</v>
      </c>
    </row>
    <row r="304" spans="1:3" x14ac:dyDescent="0.25">
      <c r="A304">
        <v>296</v>
      </c>
      <c r="B304">
        <v>3.5875313771398369</v>
      </c>
      <c r="C304">
        <v>67.640938730615304</v>
      </c>
    </row>
    <row r="305" spans="1:3" x14ac:dyDescent="0.25">
      <c r="A305">
        <v>297</v>
      </c>
      <c r="B305">
        <v>3.2747586615898094</v>
      </c>
      <c r="C305">
        <v>67.614420089749061</v>
      </c>
    </row>
    <row r="306" spans="1:3" x14ac:dyDescent="0.25">
      <c r="A306">
        <v>298</v>
      </c>
      <c r="B306">
        <v>2.544997692627073</v>
      </c>
      <c r="C306">
        <v>67.886363686930622</v>
      </c>
    </row>
    <row r="307" spans="1:3" x14ac:dyDescent="0.25">
      <c r="A307">
        <v>299</v>
      </c>
      <c r="B307">
        <v>4.0556073570388795</v>
      </c>
      <c r="C307">
        <v>66.499706276530787</v>
      </c>
    </row>
    <row r="308" spans="1:3" x14ac:dyDescent="0.25">
      <c r="A308">
        <v>300</v>
      </c>
      <c r="B308">
        <v>4.3199335634553391</v>
      </c>
      <c r="C308">
        <v>64.02358730288708</v>
      </c>
    </row>
    <row r="309" spans="1:3" x14ac:dyDescent="0.25">
      <c r="A309">
        <v>301</v>
      </c>
      <c r="B309">
        <v>3.5744364730034315</v>
      </c>
      <c r="C309">
        <v>68.860406506590465</v>
      </c>
    </row>
    <row r="310" spans="1:3" x14ac:dyDescent="0.25">
      <c r="A310">
        <v>302</v>
      </c>
      <c r="B310">
        <v>4.019405055502892</v>
      </c>
      <c r="C310">
        <v>66.43630508788479</v>
      </c>
    </row>
    <row r="311" spans="1:3" x14ac:dyDescent="0.25">
      <c r="A311">
        <v>303</v>
      </c>
      <c r="B311">
        <v>3.3483488758384174</v>
      </c>
      <c r="C311">
        <v>65.356747901791351</v>
      </c>
    </row>
    <row r="312" spans="1:3" x14ac:dyDescent="0.25">
      <c r="A312">
        <v>304</v>
      </c>
      <c r="B312">
        <v>2.9765723563110535</v>
      </c>
      <c r="C312">
        <v>70.022946569125153</v>
      </c>
    </row>
    <row r="313" spans="1:3" x14ac:dyDescent="0.25">
      <c r="A313">
        <v>305</v>
      </c>
      <c r="B313">
        <v>2.9766018281610149</v>
      </c>
      <c r="C313">
        <v>67.290198038513893</v>
      </c>
    </row>
    <row r="314" spans="1:3" x14ac:dyDescent="0.25">
      <c r="A314">
        <v>306</v>
      </c>
      <c r="B314">
        <v>3.7598064998810088</v>
      </c>
      <c r="C314">
        <v>63.230554022735504</v>
      </c>
    </row>
    <row r="315" spans="1:3" x14ac:dyDescent="0.25">
      <c r="A315">
        <v>307</v>
      </c>
      <c r="B315">
        <v>4.1988766000471207</v>
      </c>
      <c r="C315">
        <v>64.427181658015186</v>
      </c>
    </row>
    <row r="316" spans="1:3" x14ac:dyDescent="0.25">
      <c r="A316">
        <v>308</v>
      </c>
      <c r="B316">
        <v>3.232829480263363</v>
      </c>
      <c r="C316">
        <v>68.145310746699266</v>
      </c>
    </row>
    <row r="317" spans="1:3" x14ac:dyDescent="0.25">
      <c r="A317">
        <v>309</v>
      </c>
      <c r="B317">
        <v>3.5120044332236908</v>
      </c>
      <c r="C317">
        <v>66.950382698408319</v>
      </c>
    </row>
    <row r="318" spans="1:3" x14ac:dyDescent="0.25">
      <c r="A318">
        <v>310</v>
      </c>
      <c r="B318">
        <v>2.3038385644888741</v>
      </c>
      <c r="C318">
        <v>73.617259448022864</v>
      </c>
    </row>
    <row r="319" spans="1:3" x14ac:dyDescent="0.25">
      <c r="A319">
        <v>311</v>
      </c>
      <c r="B319">
        <v>4.3102586159792811</v>
      </c>
      <c r="C319">
        <v>61.582095280431631</v>
      </c>
    </row>
    <row r="320" spans="1:3" x14ac:dyDescent="0.25">
      <c r="A320">
        <v>312</v>
      </c>
      <c r="B320">
        <v>2.9558797127744927</v>
      </c>
      <c r="C320">
        <v>67.119639942090558</v>
      </c>
    </row>
    <row r="321" spans="1:3" x14ac:dyDescent="0.25">
      <c r="A321">
        <v>313</v>
      </c>
      <c r="B321">
        <v>4.1090374153215423</v>
      </c>
      <c r="C321">
        <v>66.268740334982525</v>
      </c>
    </row>
    <row r="322" spans="1:3" x14ac:dyDescent="0.25">
      <c r="A322">
        <v>314</v>
      </c>
      <c r="B322">
        <v>3.8087672641775634</v>
      </c>
      <c r="C322">
        <v>66.296716348824091</v>
      </c>
    </row>
    <row r="323" spans="1:3" x14ac:dyDescent="0.25">
      <c r="A323">
        <v>315</v>
      </c>
      <c r="B323">
        <v>2.9472849478859233</v>
      </c>
      <c r="C323">
        <v>66.973683570220345</v>
      </c>
    </row>
    <row r="324" spans="1:3" x14ac:dyDescent="0.25">
      <c r="A324">
        <v>316</v>
      </c>
      <c r="B324">
        <v>2.8813329229747504</v>
      </c>
      <c r="C324">
        <v>68.027911840481323</v>
      </c>
    </row>
    <row r="325" spans="1:3" x14ac:dyDescent="0.25">
      <c r="A325">
        <v>317</v>
      </c>
      <c r="B325">
        <v>3.8557767333522337</v>
      </c>
      <c r="C325">
        <v>63.929442850449206</v>
      </c>
    </row>
    <row r="326" spans="1:3" x14ac:dyDescent="0.25">
      <c r="A326">
        <v>318</v>
      </c>
      <c r="B326">
        <v>3.5894752432573007</v>
      </c>
      <c r="C326">
        <v>65.020976295067157</v>
      </c>
    </row>
    <row r="327" spans="1:3" x14ac:dyDescent="0.25">
      <c r="A327">
        <v>319</v>
      </c>
      <c r="B327">
        <v>2.5456958415763782</v>
      </c>
      <c r="C327">
        <v>71.150608212926187</v>
      </c>
    </row>
    <row r="328" spans="1:3" x14ac:dyDescent="0.25">
      <c r="A328">
        <v>320</v>
      </c>
      <c r="B328">
        <v>2.8083714508210953</v>
      </c>
      <c r="C328">
        <v>70.392223153744794</v>
      </c>
    </row>
    <row r="329" spans="1:3" x14ac:dyDescent="0.25">
      <c r="A329">
        <v>321</v>
      </c>
      <c r="B329">
        <v>3.6143028114533111</v>
      </c>
      <c r="C329">
        <v>65.382709088171438</v>
      </c>
    </row>
    <row r="330" spans="1:3" x14ac:dyDescent="0.25">
      <c r="A330">
        <v>322</v>
      </c>
      <c r="B330">
        <v>4.7833834393252044</v>
      </c>
      <c r="C330">
        <v>61.649178981553405</v>
      </c>
    </row>
    <row r="331" spans="1:3" x14ac:dyDescent="0.25">
      <c r="A331">
        <v>323</v>
      </c>
      <c r="B331">
        <v>2.970883521974045</v>
      </c>
      <c r="C331">
        <v>69.229996963841458</v>
      </c>
    </row>
    <row r="332" spans="1:3" x14ac:dyDescent="0.25">
      <c r="A332">
        <v>324</v>
      </c>
      <c r="B332">
        <v>2.765696392623239</v>
      </c>
      <c r="C332">
        <v>66.855140384582057</v>
      </c>
    </row>
    <row r="333" spans="1:3" x14ac:dyDescent="0.25">
      <c r="A333">
        <v>325</v>
      </c>
      <c r="B333">
        <v>3.7545298898885502</v>
      </c>
      <c r="C333">
        <v>63.901650818451202</v>
      </c>
    </row>
    <row r="334" spans="1:3" x14ac:dyDescent="0.25">
      <c r="A334">
        <v>326</v>
      </c>
      <c r="B334">
        <v>4.3117760128910456</v>
      </c>
      <c r="C334">
        <v>64.362931086432127</v>
      </c>
    </row>
    <row r="335" spans="1:3" x14ac:dyDescent="0.25">
      <c r="A335">
        <v>327</v>
      </c>
      <c r="B335">
        <v>4.2030062328765974</v>
      </c>
      <c r="C335">
        <v>62.999797615152417</v>
      </c>
    </row>
    <row r="336" spans="1:3" x14ac:dyDescent="0.25">
      <c r="A336">
        <v>328</v>
      </c>
      <c r="B336">
        <v>3.2898536299972041</v>
      </c>
      <c r="C336">
        <v>66.999009256901928</v>
      </c>
    </row>
    <row r="337" spans="1:3" x14ac:dyDescent="0.25">
      <c r="A337">
        <v>329</v>
      </c>
      <c r="B337">
        <v>3.2224894596697222</v>
      </c>
      <c r="C337">
        <v>66.863846713867886</v>
      </c>
    </row>
    <row r="338" spans="1:3" x14ac:dyDescent="0.25">
      <c r="A338">
        <v>330</v>
      </c>
      <c r="B338">
        <v>3.2910878216311255</v>
      </c>
      <c r="C338">
        <v>67.549751751229579</v>
      </c>
    </row>
    <row r="339" spans="1:3" x14ac:dyDescent="0.25">
      <c r="A339">
        <v>331</v>
      </c>
      <c r="B339">
        <v>4.4352716774869752</v>
      </c>
      <c r="C339">
        <v>66.084354130275429</v>
      </c>
    </row>
    <row r="340" spans="1:3" x14ac:dyDescent="0.25">
      <c r="A340">
        <v>332</v>
      </c>
      <c r="B340">
        <v>2.4099078045583271</v>
      </c>
      <c r="C340">
        <v>73.254185991018204</v>
      </c>
    </row>
    <row r="341" spans="1:3" x14ac:dyDescent="0.25">
      <c r="A341">
        <v>333</v>
      </c>
      <c r="B341">
        <v>2.7207504903222213</v>
      </c>
      <c r="C341">
        <v>71.609835616995326</v>
      </c>
    </row>
    <row r="342" spans="1:3" x14ac:dyDescent="0.25">
      <c r="A342">
        <v>334</v>
      </c>
      <c r="B342">
        <v>2.9380474700644998</v>
      </c>
      <c r="C342">
        <v>66.215476486858165</v>
      </c>
    </row>
    <row r="343" spans="1:3" x14ac:dyDescent="0.25">
      <c r="A343">
        <v>335</v>
      </c>
      <c r="B343">
        <v>4.8517712170014597</v>
      </c>
      <c r="C343">
        <v>59.96353878807998</v>
      </c>
    </row>
    <row r="344" spans="1:3" x14ac:dyDescent="0.25">
      <c r="A344">
        <v>336</v>
      </c>
      <c r="B344">
        <v>2.4923829865917133</v>
      </c>
      <c r="C344">
        <v>71.783414441956396</v>
      </c>
    </row>
    <row r="345" spans="1:3" x14ac:dyDescent="0.25">
      <c r="A345">
        <v>337</v>
      </c>
      <c r="B345">
        <v>4.0365598577641313</v>
      </c>
      <c r="C345">
        <v>65.600161773706915</v>
      </c>
    </row>
    <row r="346" spans="1:3" x14ac:dyDescent="0.25">
      <c r="A346">
        <v>338</v>
      </c>
      <c r="B346">
        <v>3.5175276707570431</v>
      </c>
      <c r="C346">
        <v>67.189641346135843</v>
      </c>
    </row>
    <row r="347" spans="1:3" x14ac:dyDescent="0.25">
      <c r="A347">
        <v>339</v>
      </c>
      <c r="B347">
        <v>2.5676472641636261</v>
      </c>
      <c r="C347">
        <v>71.743854730603132</v>
      </c>
    </row>
    <row r="348" spans="1:3" x14ac:dyDescent="0.25">
      <c r="A348">
        <v>340</v>
      </c>
      <c r="B348">
        <v>4.1511495146641195</v>
      </c>
      <c r="C348">
        <v>62.937238748606916</v>
      </c>
    </row>
    <row r="349" spans="1:3" x14ac:dyDescent="0.25">
      <c r="A349">
        <v>341</v>
      </c>
      <c r="B349">
        <v>5.3339491114941495</v>
      </c>
      <c r="C349">
        <v>62.516921328901788</v>
      </c>
    </row>
    <row r="350" spans="1:3" x14ac:dyDescent="0.25">
      <c r="A350">
        <v>342</v>
      </c>
      <c r="B350">
        <v>4.1043106671086527</v>
      </c>
      <c r="C350">
        <v>64.115565945397265</v>
      </c>
    </row>
    <row r="351" spans="1:3" x14ac:dyDescent="0.25">
      <c r="A351">
        <v>343</v>
      </c>
      <c r="B351">
        <v>3.1189617386856403</v>
      </c>
      <c r="C351">
        <v>66.105924253835454</v>
      </c>
    </row>
    <row r="352" spans="1:3" x14ac:dyDescent="0.25">
      <c r="A352">
        <v>344</v>
      </c>
      <c r="B352">
        <v>3.4339646687816971</v>
      </c>
      <c r="C352">
        <v>65.846245731183373</v>
      </c>
    </row>
    <row r="353" spans="1:3" x14ac:dyDescent="0.25">
      <c r="A353">
        <v>345</v>
      </c>
      <c r="B353">
        <v>3.2534895144562297</v>
      </c>
      <c r="C353">
        <v>69.939103984975389</v>
      </c>
    </row>
    <row r="354" spans="1:3" x14ac:dyDescent="0.25">
      <c r="A354">
        <v>346</v>
      </c>
      <c r="B354">
        <v>2.9230475054928156</v>
      </c>
      <c r="C354">
        <v>67.968957015745247</v>
      </c>
    </row>
    <row r="355" spans="1:3" x14ac:dyDescent="0.25">
      <c r="A355">
        <v>347</v>
      </c>
      <c r="B355">
        <v>3.6921367249812391</v>
      </c>
      <c r="C355">
        <v>65.001207020002582</v>
      </c>
    </row>
    <row r="356" spans="1:3" x14ac:dyDescent="0.25">
      <c r="A356">
        <v>348</v>
      </c>
      <c r="B356">
        <v>3.3449000332536007</v>
      </c>
      <c r="C356">
        <v>67.163813784640681</v>
      </c>
    </row>
    <row r="357" spans="1:3" x14ac:dyDescent="0.25">
      <c r="A357">
        <v>349</v>
      </c>
      <c r="B357">
        <v>2.9397187399982045</v>
      </c>
      <c r="C357">
        <v>71.13113102476143</v>
      </c>
    </row>
    <row r="358" spans="1:3" x14ac:dyDescent="0.25">
      <c r="A358">
        <v>350</v>
      </c>
      <c r="B358">
        <v>2.9736052792975469</v>
      </c>
      <c r="C358">
        <v>69.599284363236393</v>
      </c>
    </row>
    <row r="359" spans="1:3" x14ac:dyDescent="0.25">
      <c r="A359">
        <v>351</v>
      </c>
      <c r="B359">
        <v>2.6688583565684336</v>
      </c>
      <c r="C359">
        <v>68.34715756475525</v>
      </c>
    </row>
    <row r="360" spans="1:3" x14ac:dyDescent="0.25">
      <c r="A360">
        <v>352</v>
      </c>
      <c r="B360">
        <v>4.0388487244516975</v>
      </c>
      <c r="C360">
        <v>64.177773585731074</v>
      </c>
    </row>
    <row r="361" spans="1:3" x14ac:dyDescent="0.25">
      <c r="A361">
        <v>353</v>
      </c>
      <c r="B361">
        <v>2.4350528838177192</v>
      </c>
      <c r="C361">
        <v>72.914927483118575</v>
      </c>
    </row>
    <row r="362" spans="1:3" x14ac:dyDescent="0.25">
      <c r="A362">
        <v>354</v>
      </c>
      <c r="B362">
        <v>3.6859388054486595</v>
      </c>
      <c r="C362">
        <v>65.704479437253838</v>
      </c>
    </row>
    <row r="363" spans="1:3" x14ac:dyDescent="0.25">
      <c r="A363">
        <v>355</v>
      </c>
      <c r="B363">
        <v>2.4490915291838444</v>
      </c>
      <c r="C363">
        <v>68.412468569756442</v>
      </c>
    </row>
    <row r="364" spans="1:3" x14ac:dyDescent="0.25">
      <c r="A364">
        <v>356</v>
      </c>
      <c r="B364">
        <v>2.6238831762899379</v>
      </c>
      <c r="C364">
        <v>68.023256095962338</v>
      </c>
    </row>
    <row r="365" spans="1:3" x14ac:dyDescent="0.25">
      <c r="A365">
        <v>357</v>
      </c>
      <c r="B365">
        <v>2.7336447700767872</v>
      </c>
      <c r="C365">
        <v>69.41723550070769</v>
      </c>
    </row>
    <row r="366" spans="1:3" x14ac:dyDescent="0.25">
      <c r="A366">
        <v>358</v>
      </c>
      <c r="B366">
        <v>3.6004848715755924</v>
      </c>
      <c r="C366">
        <v>68.39227613946035</v>
      </c>
    </row>
    <row r="367" spans="1:3" x14ac:dyDescent="0.25">
      <c r="A367">
        <v>359</v>
      </c>
      <c r="B367">
        <v>5.3163013589110601</v>
      </c>
      <c r="C367">
        <v>59.607035562580357</v>
      </c>
    </row>
    <row r="368" spans="1:3" x14ac:dyDescent="0.25">
      <c r="A368">
        <v>360</v>
      </c>
      <c r="B368">
        <v>3.2721004767990509</v>
      </c>
      <c r="C368">
        <v>66.571499322191087</v>
      </c>
    </row>
    <row r="369" spans="1:3" x14ac:dyDescent="0.25">
      <c r="A369">
        <v>361</v>
      </c>
      <c r="B369">
        <v>2.7140340663982325</v>
      </c>
      <c r="C369">
        <v>70.103696879447199</v>
      </c>
    </row>
    <row r="370" spans="1:3" x14ac:dyDescent="0.25">
      <c r="A370">
        <v>362</v>
      </c>
      <c r="B370">
        <v>3.9843969533545431</v>
      </c>
      <c r="C370">
        <v>67.528007250960925</v>
      </c>
    </row>
    <row r="371" spans="1:3" x14ac:dyDescent="0.25">
      <c r="A371">
        <v>363</v>
      </c>
      <c r="B371">
        <v>3.2678926452671448</v>
      </c>
      <c r="C371">
        <v>68.047383071189543</v>
      </c>
    </row>
    <row r="372" spans="1:3" x14ac:dyDescent="0.25">
      <c r="A372">
        <v>364</v>
      </c>
      <c r="B372">
        <v>2.0644189086571658</v>
      </c>
      <c r="C372">
        <v>71.981001243397017</v>
      </c>
    </row>
    <row r="373" spans="1:3" x14ac:dyDescent="0.25">
      <c r="A373">
        <v>365</v>
      </c>
      <c r="B373">
        <v>3.4445698084527967</v>
      </c>
      <c r="C373">
        <v>66.12339136261771</v>
      </c>
    </row>
    <row r="374" spans="1:3" x14ac:dyDescent="0.25">
      <c r="A374">
        <v>366</v>
      </c>
      <c r="B374">
        <v>3.5529973622636093</v>
      </c>
      <c r="C374">
        <v>66.642705915443798</v>
      </c>
    </row>
    <row r="375" spans="1:3" x14ac:dyDescent="0.25">
      <c r="A375">
        <v>367</v>
      </c>
      <c r="B375">
        <v>4.1636789970936006</v>
      </c>
      <c r="C375">
        <v>62.468138668806986</v>
      </c>
    </row>
    <row r="376" spans="1:3" x14ac:dyDescent="0.25">
      <c r="A376">
        <v>368</v>
      </c>
      <c r="B376">
        <v>4.9959432598000681</v>
      </c>
      <c r="C376">
        <v>61.965601315997041</v>
      </c>
    </row>
    <row r="377" spans="1:3" x14ac:dyDescent="0.25">
      <c r="A377">
        <v>369</v>
      </c>
      <c r="B377">
        <v>2.9903863871697269</v>
      </c>
      <c r="C377">
        <v>70.965289674494215</v>
      </c>
    </row>
    <row r="378" spans="1:3" x14ac:dyDescent="0.25">
      <c r="A378">
        <v>370</v>
      </c>
      <c r="B378">
        <v>2.7214039304684894</v>
      </c>
      <c r="C378">
        <v>68.446450438076823</v>
      </c>
    </row>
    <row r="379" spans="1:3" x14ac:dyDescent="0.25">
      <c r="A379">
        <v>371</v>
      </c>
      <c r="B379">
        <v>3.355324793127163</v>
      </c>
      <c r="C379">
        <v>69.190296340305949</v>
      </c>
    </row>
    <row r="380" spans="1:3" x14ac:dyDescent="0.25">
      <c r="A380">
        <v>372</v>
      </c>
      <c r="B380">
        <v>4.5516475921028929</v>
      </c>
      <c r="C380">
        <v>66.283302006253408</v>
      </c>
    </row>
    <row r="381" spans="1:3" x14ac:dyDescent="0.25">
      <c r="A381">
        <v>373</v>
      </c>
      <c r="B381">
        <v>2.1960069931663453</v>
      </c>
      <c r="C381">
        <v>70.269645114093095</v>
      </c>
    </row>
    <row r="382" spans="1:3" x14ac:dyDescent="0.25">
      <c r="A382">
        <v>374</v>
      </c>
      <c r="B382">
        <v>3.6149882859983644</v>
      </c>
      <c r="C382">
        <v>65.206826151981915</v>
      </c>
    </row>
    <row r="383" spans="1:3" x14ac:dyDescent="0.25">
      <c r="A383">
        <v>375</v>
      </c>
      <c r="B383">
        <v>3.0818707823227531</v>
      </c>
      <c r="C383">
        <v>66.00988847539098</v>
      </c>
    </row>
    <row r="384" spans="1:3" x14ac:dyDescent="0.25">
      <c r="A384">
        <v>376</v>
      </c>
      <c r="B384">
        <v>3.6867880767255539</v>
      </c>
      <c r="C384">
        <v>64.470879818258936</v>
      </c>
    </row>
    <row r="385" spans="1:3" x14ac:dyDescent="0.25">
      <c r="A385">
        <v>377</v>
      </c>
      <c r="B385">
        <v>4.3870607009892622</v>
      </c>
      <c r="C385">
        <v>64.081370745197361</v>
      </c>
    </row>
    <row r="386" spans="1:3" x14ac:dyDescent="0.25">
      <c r="A386">
        <v>378</v>
      </c>
      <c r="B386">
        <v>3.8095615230142617</v>
      </c>
      <c r="C386">
        <v>68.511349382991511</v>
      </c>
    </row>
    <row r="387" spans="1:3" x14ac:dyDescent="0.25">
      <c r="A387">
        <v>379</v>
      </c>
      <c r="B387">
        <v>3.9318760060229576</v>
      </c>
      <c r="C387">
        <v>63.836800242568984</v>
      </c>
    </row>
    <row r="388" spans="1:3" x14ac:dyDescent="0.25">
      <c r="A388">
        <v>380</v>
      </c>
      <c r="B388">
        <v>5.6962381284604371</v>
      </c>
      <c r="C388">
        <v>60.249441783387297</v>
      </c>
    </row>
    <row r="389" spans="1:3" x14ac:dyDescent="0.25">
      <c r="A389">
        <v>381</v>
      </c>
      <c r="B389">
        <v>3.7469890178860119</v>
      </c>
      <c r="C389">
        <v>67.677708070851239</v>
      </c>
    </row>
    <row r="390" spans="1:3" x14ac:dyDescent="0.25">
      <c r="A390">
        <v>382</v>
      </c>
      <c r="B390">
        <v>3.6532165478089751</v>
      </c>
      <c r="C390">
        <v>66.076921549607292</v>
      </c>
    </row>
    <row r="391" spans="1:3" x14ac:dyDescent="0.25">
      <c r="A391">
        <v>383</v>
      </c>
      <c r="B391">
        <v>3.8844066731380553</v>
      </c>
      <c r="C391">
        <v>63.093792975693255</v>
      </c>
    </row>
    <row r="392" spans="1:3" x14ac:dyDescent="0.25">
      <c r="A392">
        <v>384</v>
      </c>
      <c r="B392">
        <v>3.9025511637018457</v>
      </c>
      <c r="C392">
        <v>63.690707048773909</v>
      </c>
    </row>
    <row r="393" spans="1:3" x14ac:dyDescent="0.25">
      <c r="A393">
        <v>385</v>
      </c>
      <c r="B393">
        <v>2.1267816512918696</v>
      </c>
      <c r="C393">
        <v>74.848142243704189</v>
      </c>
    </row>
    <row r="394" spans="1:3" x14ac:dyDescent="0.25">
      <c r="A394">
        <v>386</v>
      </c>
      <c r="B394">
        <v>3.017034073184619</v>
      </c>
      <c r="C394">
        <v>70.457545282708054</v>
      </c>
    </row>
    <row r="395" spans="1:3" x14ac:dyDescent="0.25">
      <c r="A395">
        <v>387</v>
      </c>
      <c r="B395">
        <v>2.5342079621744795</v>
      </c>
      <c r="C395">
        <v>69.853081001971546</v>
      </c>
    </row>
    <row r="396" spans="1:3" x14ac:dyDescent="0.25">
      <c r="A396">
        <v>388</v>
      </c>
      <c r="B396">
        <v>3.2868039854746831</v>
      </c>
      <c r="C396">
        <v>68.522550336784448</v>
      </c>
    </row>
    <row r="397" spans="1:3" x14ac:dyDescent="0.25">
      <c r="A397">
        <v>389</v>
      </c>
      <c r="B397">
        <v>5.1107914525888445</v>
      </c>
      <c r="C397">
        <v>62.919683312659238</v>
      </c>
    </row>
    <row r="398" spans="1:3" x14ac:dyDescent="0.25">
      <c r="A398">
        <v>390</v>
      </c>
      <c r="B398">
        <v>3.3402569295210607</v>
      </c>
      <c r="C398">
        <v>68.758386562388949</v>
      </c>
    </row>
    <row r="399" spans="1:3" x14ac:dyDescent="0.25">
      <c r="A399">
        <v>391</v>
      </c>
      <c r="B399">
        <v>2.7689318191972552</v>
      </c>
      <c r="C399">
        <v>69.060368596218055</v>
      </c>
    </row>
    <row r="400" spans="1:3" x14ac:dyDescent="0.25">
      <c r="A400">
        <v>392</v>
      </c>
      <c r="B400">
        <v>3.6166160838833727</v>
      </c>
      <c r="C400">
        <v>65.833803516893084</v>
      </c>
    </row>
    <row r="401" spans="1:3" x14ac:dyDescent="0.25">
      <c r="A401">
        <v>393</v>
      </c>
      <c r="B401">
        <v>2.8339577708485701</v>
      </c>
      <c r="C401">
        <v>68.095630185107282</v>
      </c>
    </row>
    <row r="402" spans="1:3" x14ac:dyDescent="0.25">
      <c r="A402">
        <v>394</v>
      </c>
      <c r="B402">
        <v>4.0399840494971375</v>
      </c>
      <c r="C402">
        <v>66.93192064756127</v>
      </c>
    </row>
    <row r="403" spans="1:3" x14ac:dyDescent="0.25">
      <c r="A403">
        <v>395</v>
      </c>
      <c r="B403">
        <v>3.5079618428715889</v>
      </c>
      <c r="C403">
        <v>66.054278140960946</v>
      </c>
    </row>
    <row r="404" spans="1:3" x14ac:dyDescent="0.25">
      <c r="A404">
        <v>396</v>
      </c>
      <c r="B404">
        <v>3.4482456219098743</v>
      </c>
      <c r="C404">
        <v>64.514107555295709</v>
      </c>
    </row>
    <row r="405" spans="1:3" x14ac:dyDescent="0.25">
      <c r="A405">
        <v>397</v>
      </c>
      <c r="B405">
        <v>3.5911766878320952</v>
      </c>
      <c r="C405">
        <v>65.892061405179234</v>
      </c>
    </row>
    <row r="406" spans="1:3" x14ac:dyDescent="0.25">
      <c r="A406">
        <v>398</v>
      </c>
      <c r="B406">
        <v>3.3776499335605874</v>
      </c>
      <c r="C406">
        <v>67.30563795808277</v>
      </c>
    </row>
    <row r="407" spans="1:3" x14ac:dyDescent="0.25">
      <c r="A407">
        <v>399</v>
      </c>
      <c r="B407">
        <v>5.4567592575038306</v>
      </c>
      <c r="C407">
        <v>61.071279518974407</v>
      </c>
    </row>
    <row r="408" spans="1:3" x14ac:dyDescent="0.25">
      <c r="A408">
        <v>400</v>
      </c>
      <c r="B408">
        <v>2.4686855439982818</v>
      </c>
      <c r="C408">
        <v>68.884556242264509</v>
      </c>
    </row>
    <row r="409" spans="1:3" x14ac:dyDescent="0.25">
      <c r="A409">
        <v>401</v>
      </c>
      <c r="B409">
        <v>3.9074578470577426</v>
      </c>
      <c r="C409">
        <v>64.524757930435186</v>
      </c>
    </row>
    <row r="410" spans="1:3" x14ac:dyDescent="0.25">
      <c r="A410">
        <v>402</v>
      </c>
      <c r="B410">
        <v>4.0032540569193289</v>
      </c>
      <c r="C410">
        <v>65.113918788943892</v>
      </c>
    </row>
    <row r="411" spans="1:3" x14ac:dyDescent="0.25">
      <c r="A411">
        <v>403</v>
      </c>
      <c r="B411">
        <v>2.765724916608824</v>
      </c>
      <c r="C411">
        <v>69.140403222368093</v>
      </c>
    </row>
    <row r="412" spans="1:3" x14ac:dyDescent="0.25">
      <c r="A412">
        <v>404</v>
      </c>
      <c r="B412">
        <v>3.2701428350862285</v>
      </c>
      <c r="C412">
        <v>69.292777056724418</v>
      </c>
    </row>
    <row r="413" spans="1:3" x14ac:dyDescent="0.25">
      <c r="A413">
        <v>405</v>
      </c>
      <c r="B413">
        <v>3.6776919341593217</v>
      </c>
      <c r="C413">
        <v>65.797033264839982</v>
      </c>
    </row>
    <row r="414" spans="1:3" x14ac:dyDescent="0.25">
      <c r="A414">
        <v>406</v>
      </c>
      <c r="B414">
        <v>3.0598593649215853</v>
      </c>
      <c r="C414">
        <v>66.63677109008141</v>
      </c>
    </row>
    <row r="415" spans="1:3" x14ac:dyDescent="0.25">
      <c r="A415">
        <v>407</v>
      </c>
      <c r="B415">
        <v>2.0995763319596161</v>
      </c>
      <c r="C415">
        <v>70.50559769066858</v>
      </c>
    </row>
    <row r="416" spans="1:3" x14ac:dyDescent="0.25">
      <c r="A416">
        <v>408</v>
      </c>
      <c r="B416">
        <v>3.3715587907938249</v>
      </c>
      <c r="C416">
        <v>67.347582678207743</v>
      </c>
    </row>
    <row r="417" spans="1:3" x14ac:dyDescent="0.25">
      <c r="A417">
        <v>409</v>
      </c>
      <c r="B417">
        <v>2.851556217091797</v>
      </c>
      <c r="C417">
        <v>68.825114488788145</v>
      </c>
    </row>
    <row r="418" spans="1:3" x14ac:dyDescent="0.25">
      <c r="A418">
        <v>410</v>
      </c>
      <c r="B418">
        <v>7.1073575366988733</v>
      </c>
      <c r="C418">
        <v>59.020114628756765</v>
      </c>
    </row>
    <row r="419" spans="1:3" x14ac:dyDescent="0.25">
      <c r="A419">
        <v>411</v>
      </c>
      <c r="B419">
        <v>4.2530114907787642</v>
      </c>
      <c r="C419">
        <v>63.72692873912969</v>
      </c>
    </row>
    <row r="420" spans="1:3" x14ac:dyDescent="0.25">
      <c r="A420">
        <v>412</v>
      </c>
      <c r="B420">
        <v>3.4606046799147152</v>
      </c>
      <c r="C420">
        <v>67.873415918650281</v>
      </c>
    </row>
    <row r="421" spans="1:3" x14ac:dyDescent="0.25">
      <c r="A421">
        <v>413</v>
      </c>
      <c r="B421">
        <v>3.80301692747619</v>
      </c>
      <c r="C421">
        <v>65.455963852613849</v>
      </c>
    </row>
    <row r="422" spans="1:3" x14ac:dyDescent="0.25">
      <c r="A422">
        <v>414</v>
      </c>
      <c r="B422">
        <v>3.8303135675157605</v>
      </c>
      <c r="C422">
        <v>65.227623379702749</v>
      </c>
    </row>
    <row r="423" spans="1:3" x14ac:dyDescent="0.25">
      <c r="A423">
        <v>415</v>
      </c>
      <c r="B423">
        <v>2.6387625404488748</v>
      </c>
      <c r="C423">
        <v>69.702248089619971</v>
      </c>
    </row>
    <row r="424" spans="1:3" x14ac:dyDescent="0.25">
      <c r="A424">
        <v>416</v>
      </c>
      <c r="B424">
        <v>1.9626325134407632</v>
      </c>
      <c r="C424">
        <v>74.147329591935019</v>
      </c>
    </row>
    <row r="425" spans="1:3" x14ac:dyDescent="0.25">
      <c r="A425">
        <v>417</v>
      </c>
      <c r="B425">
        <v>3.5812405279617647</v>
      </c>
      <c r="C425">
        <v>64.138514327188375</v>
      </c>
    </row>
    <row r="426" spans="1:3" x14ac:dyDescent="0.25">
      <c r="A426">
        <v>418</v>
      </c>
      <c r="B426">
        <v>2.2528586859606601</v>
      </c>
      <c r="C426">
        <v>71.07378693871236</v>
      </c>
    </row>
    <row r="427" spans="1:3" x14ac:dyDescent="0.25">
      <c r="A427">
        <v>419</v>
      </c>
      <c r="B427">
        <v>3.4117947867332563</v>
      </c>
      <c r="C427">
        <v>67.402545998138649</v>
      </c>
    </row>
    <row r="428" spans="1:3" x14ac:dyDescent="0.25">
      <c r="A428">
        <v>420</v>
      </c>
      <c r="B428">
        <v>4.8684803768720109</v>
      </c>
      <c r="C428">
        <v>66.155136321497324</v>
      </c>
    </row>
    <row r="429" spans="1:3" x14ac:dyDescent="0.25">
      <c r="A429">
        <v>421</v>
      </c>
      <c r="B429">
        <v>3.622169018300553</v>
      </c>
      <c r="C429">
        <v>65.583831565403173</v>
      </c>
    </row>
    <row r="430" spans="1:3" x14ac:dyDescent="0.25">
      <c r="A430">
        <v>422</v>
      </c>
      <c r="B430">
        <v>3.9200407921262079</v>
      </c>
      <c r="C430">
        <v>62.834197060363515</v>
      </c>
    </row>
    <row r="431" spans="1:3" x14ac:dyDescent="0.25">
      <c r="A431">
        <v>423</v>
      </c>
      <c r="B431">
        <v>4.8043507697982353</v>
      </c>
      <c r="C431">
        <v>63.180262369153333</v>
      </c>
    </row>
    <row r="432" spans="1:3" x14ac:dyDescent="0.25">
      <c r="A432">
        <v>424</v>
      </c>
      <c r="B432">
        <v>3.1138419858703315</v>
      </c>
      <c r="C432">
        <v>66.775404230954337</v>
      </c>
    </row>
    <row r="433" spans="1:3" x14ac:dyDescent="0.25">
      <c r="A433">
        <v>425</v>
      </c>
      <c r="B433">
        <v>4.9749997231420497</v>
      </c>
      <c r="C433">
        <v>63.613065338828491</v>
      </c>
    </row>
    <row r="434" spans="1:3" x14ac:dyDescent="0.25">
      <c r="A434">
        <v>426</v>
      </c>
      <c r="B434">
        <v>3.5952480643337474</v>
      </c>
      <c r="C434">
        <v>63.046245361450595</v>
      </c>
    </row>
    <row r="435" spans="1:3" x14ac:dyDescent="0.25">
      <c r="A435">
        <v>427</v>
      </c>
      <c r="B435">
        <v>3.2826207559073932</v>
      </c>
      <c r="C435">
        <v>68.302791173980538</v>
      </c>
    </row>
    <row r="436" spans="1:3" x14ac:dyDescent="0.25">
      <c r="A436">
        <v>428</v>
      </c>
      <c r="B436">
        <v>3.5965686327842237</v>
      </c>
      <c r="C436">
        <v>64.060260024458202</v>
      </c>
    </row>
    <row r="437" spans="1:3" x14ac:dyDescent="0.25">
      <c r="A437">
        <v>429</v>
      </c>
      <c r="B437">
        <v>4.1424041758673003</v>
      </c>
      <c r="C437">
        <v>65.961463797253842</v>
      </c>
    </row>
    <row r="438" spans="1:3" x14ac:dyDescent="0.25">
      <c r="A438">
        <v>430</v>
      </c>
      <c r="B438">
        <v>3.6938366623983958</v>
      </c>
      <c r="C438">
        <v>65.719931547811754</v>
      </c>
    </row>
    <row r="439" spans="1:3" x14ac:dyDescent="0.25">
      <c r="A439">
        <v>431</v>
      </c>
      <c r="B439">
        <v>4.9405679988362543</v>
      </c>
      <c r="C439">
        <v>63.165977230862154</v>
      </c>
    </row>
    <row r="440" spans="1:3" x14ac:dyDescent="0.25">
      <c r="A440">
        <v>432</v>
      </c>
      <c r="B440">
        <v>3.3201221292100591</v>
      </c>
      <c r="C440">
        <v>65.787996017803081</v>
      </c>
    </row>
    <row r="441" spans="1:3" x14ac:dyDescent="0.25">
      <c r="A441">
        <v>433</v>
      </c>
      <c r="B441">
        <v>2.680809191430833</v>
      </c>
      <c r="C441">
        <v>69.50349309996021</v>
      </c>
    </row>
    <row r="442" spans="1:3" x14ac:dyDescent="0.25">
      <c r="A442">
        <v>434</v>
      </c>
      <c r="B442">
        <v>3.8937519264630289</v>
      </c>
      <c r="C442">
        <v>64.324815510195634</v>
      </c>
    </row>
    <row r="443" spans="1:3" x14ac:dyDescent="0.25">
      <c r="A443">
        <v>435</v>
      </c>
      <c r="B443">
        <v>2.6753372258111741</v>
      </c>
      <c r="C443">
        <v>68.495011118704724</v>
      </c>
    </row>
    <row r="444" spans="1:3" x14ac:dyDescent="0.25">
      <c r="A444">
        <v>436</v>
      </c>
      <c r="B444">
        <v>3.4019137737760468</v>
      </c>
      <c r="C444">
        <v>65.248935779801286</v>
      </c>
    </row>
    <row r="445" spans="1:3" x14ac:dyDescent="0.25">
      <c r="A445">
        <v>437</v>
      </c>
      <c r="B445">
        <v>2.935453081860214</v>
      </c>
      <c r="C445">
        <v>69.489743734187584</v>
      </c>
    </row>
    <row r="446" spans="1:3" x14ac:dyDescent="0.25">
      <c r="A446">
        <v>438</v>
      </c>
      <c r="B446">
        <v>2.6037245607713397</v>
      </c>
      <c r="C446">
        <v>69.466074858494792</v>
      </c>
    </row>
    <row r="447" spans="1:3" x14ac:dyDescent="0.25">
      <c r="A447">
        <v>439</v>
      </c>
      <c r="B447">
        <v>4.1184133042586897</v>
      </c>
      <c r="C447">
        <v>62.96948388473615</v>
      </c>
    </row>
    <row r="448" spans="1:3" x14ac:dyDescent="0.25">
      <c r="A448">
        <v>440</v>
      </c>
      <c r="B448">
        <v>1.7944062616601801</v>
      </c>
      <c r="C448">
        <v>75.183428321810027</v>
      </c>
    </row>
    <row r="449" spans="1:3" x14ac:dyDescent="0.25">
      <c r="A449">
        <v>441</v>
      </c>
      <c r="B449">
        <v>4.9022366575646128</v>
      </c>
      <c r="C449">
        <v>62.30565987407833</v>
      </c>
    </row>
    <row r="450" spans="1:3" x14ac:dyDescent="0.25">
      <c r="A450">
        <v>442</v>
      </c>
      <c r="B450">
        <v>4.3380535872466055</v>
      </c>
      <c r="C450">
        <v>65.125384795849641</v>
      </c>
    </row>
    <row r="451" spans="1:3" x14ac:dyDescent="0.25">
      <c r="A451">
        <v>443</v>
      </c>
      <c r="B451">
        <v>2.3332384836512357</v>
      </c>
      <c r="C451">
        <v>71.349110327602546</v>
      </c>
    </row>
    <row r="452" spans="1:3" x14ac:dyDescent="0.25">
      <c r="A452">
        <v>444</v>
      </c>
      <c r="B452">
        <v>2.4366019973009538</v>
      </c>
      <c r="C452">
        <v>72.603578644892281</v>
      </c>
    </row>
    <row r="453" spans="1:3" x14ac:dyDescent="0.25">
      <c r="A453">
        <v>445</v>
      </c>
      <c r="B453">
        <v>3.5821920269356262</v>
      </c>
      <c r="C453">
        <v>64.111107270726848</v>
      </c>
    </row>
    <row r="454" spans="1:3" x14ac:dyDescent="0.25">
      <c r="A454">
        <v>446</v>
      </c>
      <c r="B454">
        <v>2.6482244446378802</v>
      </c>
      <c r="C454">
        <v>69.105420307098811</v>
      </c>
    </row>
    <row r="455" spans="1:3" x14ac:dyDescent="0.25">
      <c r="A455">
        <v>447</v>
      </c>
      <c r="B455">
        <v>2.3107568692193685</v>
      </c>
      <c r="C455">
        <v>73.77256549673676</v>
      </c>
    </row>
    <row r="456" spans="1:3" x14ac:dyDescent="0.25">
      <c r="A456">
        <v>448</v>
      </c>
      <c r="B456">
        <v>3.3505844905984103</v>
      </c>
      <c r="C456">
        <v>62.563507016964813</v>
      </c>
    </row>
    <row r="457" spans="1:3" x14ac:dyDescent="0.25">
      <c r="A457">
        <v>449</v>
      </c>
      <c r="B457">
        <v>2.7266297846151053</v>
      </c>
      <c r="C457">
        <v>69.574432525090131</v>
      </c>
    </row>
    <row r="458" spans="1:3" x14ac:dyDescent="0.25">
      <c r="A458">
        <v>450</v>
      </c>
      <c r="B458">
        <v>3.3540118243684427</v>
      </c>
      <c r="C458">
        <v>66.61473516997566</v>
      </c>
    </row>
    <row r="459" spans="1:3" x14ac:dyDescent="0.25">
      <c r="A459">
        <v>451</v>
      </c>
      <c r="B459">
        <v>3.4777977074914137</v>
      </c>
      <c r="C459">
        <v>67.023310502590491</v>
      </c>
    </row>
    <row r="460" spans="1:3" x14ac:dyDescent="0.25">
      <c r="A460">
        <v>452</v>
      </c>
      <c r="B460">
        <v>4.2931295839565582</v>
      </c>
      <c r="C460">
        <v>63.786193013346939</v>
      </c>
    </row>
    <row r="461" spans="1:3" x14ac:dyDescent="0.25">
      <c r="A461">
        <v>453</v>
      </c>
      <c r="B461">
        <v>4.6004993814918462</v>
      </c>
      <c r="C461">
        <v>62.354064509308067</v>
      </c>
    </row>
    <row r="462" spans="1:3" x14ac:dyDescent="0.25">
      <c r="A462">
        <v>454</v>
      </c>
      <c r="B462">
        <v>4.2864925947955559</v>
      </c>
      <c r="C462">
        <v>62.073095349845609</v>
      </c>
    </row>
    <row r="463" spans="1:3" x14ac:dyDescent="0.25">
      <c r="A463">
        <v>455</v>
      </c>
      <c r="B463">
        <v>3.2982123054173393</v>
      </c>
      <c r="C463">
        <v>67.765549707462327</v>
      </c>
    </row>
    <row r="464" spans="1:3" x14ac:dyDescent="0.25">
      <c r="A464">
        <v>456</v>
      </c>
      <c r="B464">
        <v>4.4175008605534298</v>
      </c>
      <c r="C464">
        <v>64.658407813264489</v>
      </c>
    </row>
    <row r="465" spans="1:3" x14ac:dyDescent="0.25">
      <c r="A465">
        <v>457</v>
      </c>
      <c r="B465">
        <v>2.7783727537995913</v>
      </c>
      <c r="C465">
        <v>69.360418218226329</v>
      </c>
    </row>
    <row r="466" spans="1:3" x14ac:dyDescent="0.25">
      <c r="A466">
        <v>458</v>
      </c>
      <c r="B466">
        <v>3.9586854391352575</v>
      </c>
      <c r="C466">
        <v>65.932607301730727</v>
      </c>
    </row>
    <row r="467" spans="1:3" x14ac:dyDescent="0.25">
      <c r="A467">
        <v>459</v>
      </c>
      <c r="B467">
        <v>3.4757589102230089</v>
      </c>
      <c r="C467">
        <v>67.239818751609121</v>
      </c>
    </row>
    <row r="468" spans="1:3" x14ac:dyDescent="0.25">
      <c r="A468">
        <v>460</v>
      </c>
      <c r="B468">
        <v>3.0345753079789621</v>
      </c>
      <c r="C468">
        <v>68.609752473995371</v>
      </c>
    </row>
    <row r="469" spans="1:3" x14ac:dyDescent="0.25">
      <c r="A469">
        <v>461</v>
      </c>
      <c r="B469">
        <v>3.6523230402186018</v>
      </c>
      <c r="C469">
        <v>70.01466885562499</v>
      </c>
    </row>
    <row r="470" spans="1:3" x14ac:dyDescent="0.25">
      <c r="A470">
        <v>462</v>
      </c>
      <c r="B470">
        <v>3.0852022148845792</v>
      </c>
      <c r="C470">
        <v>68.334839285451352</v>
      </c>
    </row>
    <row r="471" spans="1:3" x14ac:dyDescent="0.25">
      <c r="A471">
        <v>463</v>
      </c>
      <c r="B471">
        <v>2.620427730998407</v>
      </c>
      <c r="C471">
        <v>69.096523930466446</v>
      </c>
    </row>
    <row r="472" spans="1:3" x14ac:dyDescent="0.25">
      <c r="A472">
        <v>464</v>
      </c>
      <c r="B472">
        <v>3.8418397178684525</v>
      </c>
      <c r="C472">
        <v>64.810309142737907</v>
      </c>
    </row>
    <row r="473" spans="1:3" x14ac:dyDescent="0.25">
      <c r="A473">
        <v>465</v>
      </c>
      <c r="B473">
        <v>3.394790227073746</v>
      </c>
      <c r="C473">
        <v>63.141592405149986</v>
      </c>
    </row>
    <row r="474" spans="1:3" x14ac:dyDescent="0.25">
      <c r="A474">
        <v>466</v>
      </c>
      <c r="B474">
        <v>3.7888666976094116</v>
      </c>
      <c r="C474">
        <v>67.943131943586593</v>
      </c>
    </row>
    <row r="475" spans="1:3" x14ac:dyDescent="0.25">
      <c r="A475">
        <v>467</v>
      </c>
      <c r="B475">
        <v>2.7240593281583938</v>
      </c>
      <c r="C475">
        <v>71.518897294351916</v>
      </c>
    </row>
    <row r="476" spans="1:3" x14ac:dyDescent="0.25">
      <c r="A476">
        <v>468</v>
      </c>
      <c r="B476">
        <v>3.74321253361027</v>
      </c>
      <c r="C476">
        <v>65.672680355736844</v>
      </c>
    </row>
    <row r="477" spans="1:3" x14ac:dyDescent="0.25">
      <c r="A477">
        <v>469</v>
      </c>
      <c r="B477">
        <v>2.8436773670035063</v>
      </c>
      <c r="C477">
        <v>70.058306078112949</v>
      </c>
    </row>
    <row r="478" spans="1:3" x14ac:dyDescent="0.25">
      <c r="A478">
        <v>470</v>
      </c>
      <c r="B478">
        <v>3.5493588895259034</v>
      </c>
      <c r="C478">
        <v>65.087498674014569</v>
      </c>
    </row>
    <row r="479" spans="1:3" x14ac:dyDescent="0.25">
      <c r="A479">
        <v>471</v>
      </c>
      <c r="B479">
        <v>3.5260566309396895</v>
      </c>
      <c r="C479">
        <v>65.465616437785044</v>
      </c>
    </row>
    <row r="480" spans="1:3" x14ac:dyDescent="0.25">
      <c r="A480">
        <v>472</v>
      </c>
      <c r="B480">
        <v>3.0016596681805967</v>
      </c>
      <c r="C480">
        <v>64.728013826394857</v>
      </c>
    </row>
    <row r="481" spans="1:3" x14ac:dyDescent="0.25">
      <c r="A481">
        <v>473</v>
      </c>
      <c r="B481">
        <v>3.9789121141035877</v>
      </c>
      <c r="C481">
        <v>66.129208840191481</v>
      </c>
    </row>
    <row r="482" spans="1:3" x14ac:dyDescent="0.25">
      <c r="A482">
        <v>474</v>
      </c>
      <c r="B482">
        <v>3.3667429830530606</v>
      </c>
      <c r="C482">
        <v>69.984286508473318</v>
      </c>
    </row>
    <row r="483" spans="1:3" x14ac:dyDescent="0.25">
      <c r="A483">
        <v>475</v>
      </c>
      <c r="B483">
        <v>4.3500403621811179</v>
      </c>
      <c r="C483">
        <v>63.6387045813009</v>
      </c>
    </row>
    <row r="484" spans="1:3" x14ac:dyDescent="0.25">
      <c r="A484">
        <v>476</v>
      </c>
      <c r="B484">
        <v>4.0911307312250624</v>
      </c>
      <c r="C484">
        <v>64.883708519210543</v>
      </c>
    </row>
    <row r="485" spans="1:3" x14ac:dyDescent="0.25">
      <c r="A485">
        <v>477</v>
      </c>
      <c r="B485">
        <v>2.5387715921755905</v>
      </c>
      <c r="C485">
        <v>69.450476480277274</v>
      </c>
    </row>
    <row r="486" spans="1:3" x14ac:dyDescent="0.25">
      <c r="A486">
        <v>478</v>
      </c>
      <c r="B486">
        <v>2.9461235353955577</v>
      </c>
      <c r="C486">
        <v>70.137498541174139</v>
      </c>
    </row>
    <row r="487" spans="1:3" x14ac:dyDescent="0.25">
      <c r="A487">
        <v>479</v>
      </c>
      <c r="B487">
        <v>3.2773981488823796</v>
      </c>
      <c r="C487">
        <v>66.749716638814206</v>
      </c>
    </row>
    <row r="488" spans="1:3" x14ac:dyDescent="0.25">
      <c r="A488">
        <v>480</v>
      </c>
      <c r="B488">
        <v>4.8961631726551422</v>
      </c>
      <c r="C488">
        <v>62.394077659522999</v>
      </c>
    </row>
    <row r="489" spans="1:3" x14ac:dyDescent="0.25">
      <c r="A489">
        <v>481</v>
      </c>
      <c r="B489">
        <v>5.1536879673588905</v>
      </c>
      <c r="C489">
        <v>61.675447598985428</v>
      </c>
    </row>
    <row r="490" spans="1:3" x14ac:dyDescent="0.25">
      <c r="A490">
        <v>482</v>
      </c>
      <c r="B490">
        <v>3.3592375837148993</v>
      </c>
      <c r="C490">
        <v>67.719249991131349</v>
      </c>
    </row>
    <row r="491" spans="1:3" x14ac:dyDescent="0.25">
      <c r="A491">
        <v>483</v>
      </c>
      <c r="B491">
        <v>3.0926914841778408</v>
      </c>
      <c r="C491">
        <v>71.915418447849618</v>
      </c>
    </row>
    <row r="492" spans="1:3" x14ac:dyDescent="0.25">
      <c r="A492">
        <v>484</v>
      </c>
      <c r="B492">
        <v>3.6495935909568442</v>
      </c>
      <c r="C492">
        <v>65.573001018571901</v>
      </c>
    </row>
    <row r="493" spans="1:3" x14ac:dyDescent="0.25">
      <c r="A493">
        <v>485</v>
      </c>
      <c r="B493">
        <v>2.7003521687079641</v>
      </c>
      <c r="C493">
        <v>71.429888447659081</v>
      </c>
    </row>
    <row r="494" spans="1:3" x14ac:dyDescent="0.25">
      <c r="A494">
        <v>486</v>
      </c>
      <c r="B494">
        <v>2.8412407623743703</v>
      </c>
      <c r="C494">
        <v>70.839226184559493</v>
      </c>
    </row>
    <row r="495" spans="1:3" x14ac:dyDescent="0.25">
      <c r="A495">
        <v>487</v>
      </c>
      <c r="B495">
        <v>2.7552922728015652</v>
      </c>
      <c r="C495">
        <v>69.166593388495684</v>
      </c>
    </row>
    <row r="496" spans="1:3" x14ac:dyDescent="0.25">
      <c r="A496">
        <v>488</v>
      </c>
      <c r="B496">
        <v>3.0162324054125071</v>
      </c>
      <c r="C496">
        <v>68.086076764442524</v>
      </c>
    </row>
    <row r="497" spans="1:3" x14ac:dyDescent="0.25">
      <c r="A497">
        <v>489</v>
      </c>
      <c r="B497">
        <v>2.7754999756285672</v>
      </c>
      <c r="C497">
        <v>67.448887157906682</v>
      </c>
    </row>
    <row r="498" spans="1:3" x14ac:dyDescent="0.25">
      <c r="A498">
        <v>490</v>
      </c>
      <c r="B498">
        <v>3.3596754998092613</v>
      </c>
      <c r="C498">
        <v>67.176988128902295</v>
      </c>
    </row>
    <row r="499" spans="1:3" x14ac:dyDescent="0.25">
      <c r="A499">
        <v>491</v>
      </c>
      <c r="B499">
        <v>3.3801251302542652</v>
      </c>
      <c r="C499">
        <v>67.278558512350074</v>
      </c>
    </row>
    <row r="500" spans="1:3" x14ac:dyDescent="0.25">
      <c r="A500">
        <v>492</v>
      </c>
      <c r="B500">
        <v>3.1223762988792392</v>
      </c>
      <c r="C500">
        <v>68.136972128855817</v>
      </c>
    </row>
    <row r="501" spans="1:3" x14ac:dyDescent="0.25">
      <c r="A501">
        <v>493</v>
      </c>
      <c r="B501">
        <v>3.4204810581439595</v>
      </c>
      <c r="C501">
        <v>67.058497634336334</v>
      </c>
    </row>
    <row r="502" spans="1:3" x14ac:dyDescent="0.25">
      <c r="A502">
        <v>494</v>
      </c>
      <c r="B502">
        <v>3.4555108924765361</v>
      </c>
      <c r="C502">
        <v>65.413065568040452</v>
      </c>
    </row>
    <row r="503" spans="1:3" x14ac:dyDescent="0.25">
      <c r="A503">
        <v>495</v>
      </c>
      <c r="B503">
        <v>3.3007125780602773</v>
      </c>
      <c r="C503">
        <v>67.853178717689858</v>
      </c>
    </row>
    <row r="504" spans="1:3" x14ac:dyDescent="0.25">
      <c r="A504">
        <v>496</v>
      </c>
      <c r="B504">
        <v>4.077767361774109</v>
      </c>
      <c r="C504">
        <v>64.966553540548233</v>
      </c>
    </row>
    <row r="505" spans="1:3" x14ac:dyDescent="0.25">
      <c r="A505">
        <v>497</v>
      </c>
      <c r="B505">
        <v>3.2226891500811918</v>
      </c>
      <c r="C505">
        <v>65.052038562549086</v>
      </c>
    </row>
    <row r="506" spans="1:3" x14ac:dyDescent="0.25">
      <c r="A506">
        <v>498</v>
      </c>
      <c r="B506">
        <v>4.3335760325808854</v>
      </c>
      <c r="C506">
        <v>64.928901009121219</v>
      </c>
    </row>
    <row r="507" spans="1:3" x14ac:dyDescent="0.25">
      <c r="A507">
        <v>499</v>
      </c>
      <c r="B507">
        <v>3.2469002290494831</v>
      </c>
      <c r="C507">
        <v>70.232954258687812</v>
      </c>
    </row>
    <row r="508" spans="1:3" x14ac:dyDescent="0.25">
      <c r="A508">
        <v>500</v>
      </c>
      <c r="B508">
        <v>2.9407501366952031</v>
      </c>
      <c r="C508">
        <v>66.475949612540219</v>
      </c>
    </row>
    <row r="510" spans="1:3" x14ac:dyDescent="0.25">
      <c r="A510" t="s">
        <v>83</v>
      </c>
    </row>
    <row r="511" spans="1:3" x14ac:dyDescent="0.25">
      <c r="A511" t="s">
        <v>84</v>
      </c>
      <c r="B511" t="str">
        <f>IF(ISBLANK($B510),"",_xll.EDF(B9:B508,$B510))</f>
        <v/>
      </c>
      <c r="C511" t="str">
        <f>IF(ISBLANK($C510),"",_xll.EDF(C9:C508,$C510))</f>
        <v/>
      </c>
    </row>
    <row r="512" spans="1:3" x14ac:dyDescent="0.25">
      <c r="A512" t="s">
        <v>85</v>
      </c>
    </row>
    <row r="513" spans="1:3" x14ac:dyDescent="0.25">
      <c r="A513" t="s">
        <v>86</v>
      </c>
      <c r="B513" t="str">
        <f>IF(ISBLANK($B512),"",_xll.EDF(B9:B508,$B512))</f>
        <v/>
      </c>
      <c r="C513" t="str">
        <f>IF(ISBLANK($C512),"",_xll.EDF(C9:C508,$C512))</f>
        <v/>
      </c>
    </row>
    <row r="514" spans="1:3" x14ac:dyDescent="0.25">
      <c r="A514" t="s">
        <v>87</v>
      </c>
    </row>
    <row r="515" spans="1:3" x14ac:dyDescent="0.25">
      <c r="A515" t="s">
        <v>88</v>
      </c>
      <c r="B515" t="str">
        <f>IF(ISBLANK($B514),"",_xll.EDF(B9:B508,$B514))</f>
        <v/>
      </c>
      <c r="C515" t="str">
        <f>IF(ISBLANK($C514),"",_xll.EDF(C9:C508,$C514))</f>
        <v/>
      </c>
    </row>
    <row r="516" spans="1:3" x14ac:dyDescent="0.25">
      <c r="A516" t="s">
        <v>89</v>
      </c>
    </row>
    <row r="517" spans="1:3" x14ac:dyDescent="0.25">
      <c r="A517" t="s">
        <v>90</v>
      </c>
      <c r="B517" t="str">
        <f>IF(ISBLANK($B516),"",_xll.EDF(B9:B508,$B516))</f>
        <v/>
      </c>
      <c r="C517" t="str">
        <f>IF(ISBLANK($C516),"",_xll.EDF(C9:C508,$C516))</f>
        <v/>
      </c>
    </row>
    <row r="518" spans="1:3" x14ac:dyDescent="0.25">
      <c r="A518" t="s">
        <v>91</v>
      </c>
    </row>
    <row r="519" spans="1:3" x14ac:dyDescent="0.25">
      <c r="A519" t="s">
        <v>92</v>
      </c>
      <c r="B519" t="str">
        <f>IF(ISBLANK($B518),"",_xll.EDF(B9:B508,$B518))</f>
        <v/>
      </c>
      <c r="C519" t="str">
        <f>IF(ISBLANK($C518),"",_xll.EDF(C9:C508,$C518))</f>
        <v/>
      </c>
    </row>
  </sheetData>
  <conditionalFormatting sqref="G9">
    <cfRule type="cellIs" dxfId="0" priority="1" stopIfTrue="1" operator="greaterThanOrEqual">
      <formula>$H$6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A9C7-47FB-4818-BF69-7C891ACF24DE}">
  <dimension ref="A1:C519"/>
  <sheetViews>
    <sheetView zoomScale="190" zoomScaleNormal="190" workbookViewId="0">
      <selection activeCell="C3" sqref="C3"/>
    </sheetView>
  </sheetViews>
  <sheetFormatPr defaultRowHeight="15" x14ac:dyDescent="0.25"/>
  <cols>
    <col min="2" max="2" width="18.7109375" bestFit="1" customWidth="1"/>
    <col min="3" max="3" width="14.5703125" bestFit="1" customWidth="1"/>
  </cols>
  <sheetData>
    <row r="1" spans="1:3" x14ac:dyDescent="0.25">
      <c r="A1" t="s">
        <v>139</v>
      </c>
    </row>
    <row r="2" spans="1:3" x14ac:dyDescent="0.25">
      <c r="A2" t="s">
        <v>76</v>
      </c>
      <c r="B2" t="str">
        <f ca="1">ADDRESS(ROW(Sheet1!$G$81),COLUMN(Sheet1!$G$81),4,,_xll.WSNAME(Sheet1!$G$81))</f>
        <v>Sheet1!G81</v>
      </c>
      <c r="C2" t="str">
        <f ca="1">ADDRESS(ROW(Sheet1!$G$82),COLUMN(Sheet1!$G$82),4,,_xll.WSNAME(Sheet1!$G$82))</f>
        <v>Sheet1!G82</v>
      </c>
    </row>
    <row r="3" spans="1:3" x14ac:dyDescent="0.25">
      <c r="A3" t="s">
        <v>77</v>
      </c>
      <c r="B3">
        <f>AVERAGE(B9:B508)</f>
        <v>235940.5734729213</v>
      </c>
      <c r="C3">
        <f>AVERAGE(C9:C508)</f>
        <v>237742.36777451122</v>
      </c>
    </row>
    <row r="4" spans="1:3" x14ac:dyDescent="0.25">
      <c r="A4" t="s">
        <v>78</v>
      </c>
      <c r="B4">
        <f>STDEV(B9:B508)</f>
        <v>45366.163822231341</v>
      </c>
      <c r="C4">
        <f>STDEV(C9:C508)</f>
        <v>54623.225000598795</v>
      </c>
    </row>
    <row r="5" spans="1:3" x14ac:dyDescent="0.25">
      <c r="A5" t="s">
        <v>79</v>
      </c>
      <c r="B5">
        <f>100*B4/B3</f>
        <v>19.227792470987605</v>
      </c>
      <c r="C5">
        <f>100*C4/C3</f>
        <v>22.975805916262541</v>
      </c>
    </row>
    <row r="6" spans="1:3" x14ac:dyDescent="0.25">
      <c r="A6" t="s">
        <v>80</v>
      </c>
      <c r="B6">
        <f>MIN(B9:B508)</f>
        <v>122913.7978834534</v>
      </c>
      <c r="C6">
        <f>MIN(C9:C508)</f>
        <v>117329.38730553251</v>
      </c>
    </row>
    <row r="7" spans="1:3" x14ac:dyDescent="0.25">
      <c r="A7" t="s">
        <v>81</v>
      </c>
      <c r="B7">
        <f>MAX(B9:B508)</f>
        <v>406298.64170389174</v>
      </c>
      <c r="C7">
        <f>MAX(C9:C508)</f>
        <v>440121.41091447661</v>
      </c>
    </row>
    <row r="8" spans="1:3" x14ac:dyDescent="0.25">
      <c r="A8" t="s">
        <v>82</v>
      </c>
      <c r="B8" t="str">
        <f>Sheet1!$F$81</f>
        <v>Revenue correlated</v>
      </c>
      <c r="C8" t="str">
        <f>Sheet1!$F$82</f>
        <v>Revenue indep</v>
      </c>
    </row>
    <row r="9" spans="1:3" x14ac:dyDescent="0.25">
      <c r="A9">
        <v>1</v>
      </c>
      <c r="B9">
        <v>219211.99068293293</v>
      </c>
      <c r="C9">
        <v>213673.35380764669</v>
      </c>
    </row>
    <row r="10" spans="1:3" x14ac:dyDescent="0.25">
      <c r="A10">
        <v>2</v>
      </c>
      <c r="B10">
        <v>264564.03237278486</v>
      </c>
      <c r="C10">
        <v>197092.30043391258</v>
      </c>
    </row>
    <row r="11" spans="1:3" x14ac:dyDescent="0.25">
      <c r="A11">
        <v>3</v>
      </c>
      <c r="B11">
        <v>175236.95134988523</v>
      </c>
      <c r="C11">
        <v>240311.46965854397</v>
      </c>
    </row>
    <row r="12" spans="1:3" x14ac:dyDescent="0.25">
      <c r="A12">
        <v>4</v>
      </c>
      <c r="B12">
        <v>246392.63919090587</v>
      </c>
      <c r="C12">
        <v>273346.67273812869</v>
      </c>
    </row>
    <row r="13" spans="1:3" x14ac:dyDescent="0.25">
      <c r="A13">
        <v>5</v>
      </c>
      <c r="B13">
        <v>233644.42629389829</v>
      </c>
      <c r="C13">
        <v>330227.68211913854</v>
      </c>
    </row>
    <row r="14" spans="1:3" x14ac:dyDescent="0.25">
      <c r="A14">
        <v>6</v>
      </c>
      <c r="B14">
        <v>250531.50347512646</v>
      </c>
      <c r="C14">
        <v>251240.88475651489</v>
      </c>
    </row>
    <row r="15" spans="1:3" x14ac:dyDescent="0.25">
      <c r="A15">
        <v>7</v>
      </c>
      <c r="B15">
        <v>270030.88678255014</v>
      </c>
      <c r="C15">
        <v>161649.9821114864</v>
      </c>
    </row>
    <row r="16" spans="1:3" x14ac:dyDescent="0.25">
      <c r="A16">
        <v>8</v>
      </c>
      <c r="B16">
        <v>212738.0137885921</v>
      </c>
      <c r="C16">
        <v>209390.42662327332</v>
      </c>
    </row>
    <row r="17" spans="1:3" x14ac:dyDescent="0.25">
      <c r="A17">
        <v>9</v>
      </c>
      <c r="B17">
        <v>253075.7235005321</v>
      </c>
      <c r="C17">
        <v>343012.62430158717</v>
      </c>
    </row>
    <row r="18" spans="1:3" x14ac:dyDescent="0.25">
      <c r="A18">
        <v>10</v>
      </c>
      <c r="B18">
        <v>245760.84947199418</v>
      </c>
      <c r="C18">
        <v>258688.30095373027</v>
      </c>
    </row>
    <row r="19" spans="1:3" x14ac:dyDescent="0.25">
      <c r="A19">
        <v>11</v>
      </c>
      <c r="B19">
        <v>219100.74021761635</v>
      </c>
      <c r="C19">
        <v>250345.4592124568</v>
      </c>
    </row>
    <row r="20" spans="1:3" x14ac:dyDescent="0.25">
      <c r="A20">
        <v>12</v>
      </c>
      <c r="B20">
        <v>184345.84086061534</v>
      </c>
      <c r="C20">
        <v>192383.54760003707</v>
      </c>
    </row>
    <row r="21" spans="1:3" x14ac:dyDescent="0.25">
      <c r="A21">
        <v>13</v>
      </c>
      <c r="B21">
        <v>235534.23945826461</v>
      </c>
      <c r="C21">
        <v>329250.21780955407</v>
      </c>
    </row>
    <row r="22" spans="1:3" x14ac:dyDescent="0.25">
      <c r="A22">
        <v>14</v>
      </c>
      <c r="B22">
        <v>203953.80338220941</v>
      </c>
      <c r="C22">
        <v>155136.77488309154</v>
      </c>
    </row>
    <row r="23" spans="1:3" x14ac:dyDescent="0.25">
      <c r="A23">
        <v>15</v>
      </c>
      <c r="B23">
        <v>283241.5935198557</v>
      </c>
      <c r="C23">
        <v>195923.18208506188</v>
      </c>
    </row>
    <row r="24" spans="1:3" x14ac:dyDescent="0.25">
      <c r="A24">
        <v>16</v>
      </c>
      <c r="B24">
        <v>199581.51617220746</v>
      </c>
      <c r="C24">
        <v>214989.24032815045</v>
      </c>
    </row>
    <row r="25" spans="1:3" x14ac:dyDescent="0.25">
      <c r="A25">
        <v>17</v>
      </c>
      <c r="B25">
        <v>198265.62263241454</v>
      </c>
      <c r="C25">
        <v>135193.59112633188</v>
      </c>
    </row>
    <row r="26" spans="1:3" x14ac:dyDescent="0.25">
      <c r="A26">
        <v>18</v>
      </c>
      <c r="B26">
        <v>196269.68581262947</v>
      </c>
      <c r="C26">
        <v>235812.22823845211</v>
      </c>
    </row>
    <row r="27" spans="1:3" x14ac:dyDescent="0.25">
      <c r="A27">
        <v>19</v>
      </c>
      <c r="B27">
        <v>229762.19570060947</v>
      </c>
      <c r="C27">
        <v>261924.77840385202</v>
      </c>
    </row>
    <row r="28" spans="1:3" x14ac:dyDescent="0.25">
      <c r="A28">
        <v>20</v>
      </c>
      <c r="B28">
        <v>199732.59118578173</v>
      </c>
      <c r="C28">
        <v>242077.11321011613</v>
      </c>
    </row>
    <row r="29" spans="1:3" x14ac:dyDescent="0.25">
      <c r="A29">
        <v>21</v>
      </c>
      <c r="B29">
        <v>203442.22514776437</v>
      </c>
      <c r="C29">
        <v>188273.82080250894</v>
      </c>
    </row>
    <row r="30" spans="1:3" x14ac:dyDescent="0.25">
      <c r="A30">
        <v>22</v>
      </c>
      <c r="B30">
        <v>262173.46490192576</v>
      </c>
      <c r="C30">
        <v>266570.27377357462</v>
      </c>
    </row>
    <row r="31" spans="1:3" x14ac:dyDescent="0.25">
      <c r="A31">
        <v>23</v>
      </c>
      <c r="B31">
        <v>232711.46367125533</v>
      </c>
      <c r="C31">
        <v>164093.30203965778</v>
      </c>
    </row>
    <row r="32" spans="1:3" x14ac:dyDescent="0.25">
      <c r="A32">
        <v>24</v>
      </c>
      <c r="B32">
        <v>215259.289994575</v>
      </c>
      <c r="C32">
        <v>162535.45856342532</v>
      </c>
    </row>
    <row r="33" spans="1:3" x14ac:dyDescent="0.25">
      <c r="A33">
        <v>25</v>
      </c>
      <c r="B33">
        <v>187704.71032519388</v>
      </c>
      <c r="C33">
        <v>273416.53627260652</v>
      </c>
    </row>
    <row r="34" spans="1:3" x14ac:dyDescent="0.25">
      <c r="A34">
        <v>26</v>
      </c>
      <c r="B34">
        <v>165514.55465023403</v>
      </c>
      <c r="C34">
        <v>207375.79636542147</v>
      </c>
    </row>
    <row r="35" spans="1:3" x14ac:dyDescent="0.25">
      <c r="A35">
        <v>27</v>
      </c>
      <c r="B35">
        <v>211734.37529412549</v>
      </c>
      <c r="C35">
        <v>217636.84001630495</v>
      </c>
    </row>
    <row r="36" spans="1:3" x14ac:dyDescent="0.25">
      <c r="A36">
        <v>28</v>
      </c>
      <c r="B36">
        <v>246014.31881918386</v>
      </c>
      <c r="C36">
        <v>202640.84615626061</v>
      </c>
    </row>
    <row r="37" spans="1:3" x14ac:dyDescent="0.25">
      <c r="A37">
        <v>29</v>
      </c>
      <c r="B37">
        <v>247897.84231267706</v>
      </c>
      <c r="C37">
        <v>259766.97336841415</v>
      </c>
    </row>
    <row r="38" spans="1:3" x14ac:dyDescent="0.25">
      <c r="A38">
        <v>30</v>
      </c>
      <c r="B38">
        <v>220866.47390106384</v>
      </c>
      <c r="C38">
        <v>223930.53021401243</v>
      </c>
    </row>
    <row r="39" spans="1:3" x14ac:dyDescent="0.25">
      <c r="A39">
        <v>31</v>
      </c>
      <c r="B39">
        <v>296860.66804986791</v>
      </c>
      <c r="C39">
        <v>206376.68970753005</v>
      </c>
    </row>
    <row r="40" spans="1:3" x14ac:dyDescent="0.25">
      <c r="A40">
        <v>32</v>
      </c>
      <c r="B40">
        <v>191894.17730712378</v>
      </c>
      <c r="C40">
        <v>193617.24745226488</v>
      </c>
    </row>
    <row r="41" spans="1:3" x14ac:dyDescent="0.25">
      <c r="A41">
        <v>33</v>
      </c>
      <c r="B41">
        <v>257533.19734716159</v>
      </c>
      <c r="C41">
        <v>210996.42348633989</v>
      </c>
    </row>
    <row r="42" spans="1:3" x14ac:dyDescent="0.25">
      <c r="A42">
        <v>34</v>
      </c>
      <c r="B42">
        <v>220997.25988530589</v>
      </c>
      <c r="C42">
        <v>316815.22442776966</v>
      </c>
    </row>
    <row r="43" spans="1:3" x14ac:dyDescent="0.25">
      <c r="A43">
        <v>35</v>
      </c>
      <c r="B43">
        <v>257356.44298738491</v>
      </c>
      <c r="C43">
        <v>154813.29705581439</v>
      </c>
    </row>
    <row r="44" spans="1:3" x14ac:dyDescent="0.25">
      <c r="A44">
        <v>36</v>
      </c>
      <c r="B44">
        <v>274936.30770276557</v>
      </c>
      <c r="C44">
        <v>158623.65835105671</v>
      </c>
    </row>
    <row r="45" spans="1:3" x14ac:dyDescent="0.25">
      <c r="A45">
        <v>37</v>
      </c>
      <c r="B45">
        <v>221143.09047754793</v>
      </c>
      <c r="C45">
        <v>294363.25706141553</v>
      </c>
    </row>
    <row r="46" spans="1:3" x14ac:dyDescent="0.25">
      <c r="A46">
        <v>38</v>
      </c>
      <c r="B46">
        <v>333698.4501728004</v>
      </c>
      <c r="C46">
        <v>272213.26245778694</v>
      </c>
    </row>
    <row r="47" spans="1:3" x14ac:dyDescent="0.25">
      <c r="A47">
        <v>39</v>
      </c>
      <c r="B47">
        <v>221233.56204445637</v>
      </c>
      <c r="C47">
        <v>218381.69095844106</v>
      </c>
    </row>
    <row r="48" spans="1:3" x14ac:dyDescent="0.25">
      <c r="A48">
        <v>40</v>
      </c>
      <c r="B48">
        <v>240436.13904179691</v>
      </c>
      <c r="C48">
        <v>169303.19707695692</v>
      </c>
    </row>
    <row r="49" spans="1:3" x14ac:dyDescent="0.25">
      <c r="A49">
        <v>41</v>
      </c>
      <c r="B49">
        <v>195101.78132726339</v>
      </c>
      <c r="C49">
        <v>440121.41091447661</v>
      </c>
    </row>
    <row r="50" spans="1:3" x14ac:dyDescent="0.25">
      <c r="A50">
        <v>42</v>
      </c>
      <c r="B50">
        <v>242969.4627582613</v>
      </c>
      <c r="C50">
        <v>117329.38730553251</v>
      </c>
    </row>
    <row r="51" spans="1:3" x14ac:dyDescent="0.25">
      <c r="A51">
        <v>43</v>
      </c>
      <c r="B51">
        <v>260450.31357822297</v>
      </c>
      <c r="C51">
        <v>239223.54948423506</v>
      </c>
    </row>
    <row r="52" spans="1:3" x14ac:dyDescent="0.25">
      <c r="A52">
        <v>44</v>
      </c>
      <c r="B52">
        <v>180807.53371836562</v>
      </c>
      <c r="C52">
        <v>159192.34373186695</v>
      </c>
    </row>
    <row r="53" spans="1:3" x14ac:dyDescent="0.25">
      <c r="A53">
        <v>45</v>
      </c>
      <c r="B53">
        <v>236793.29941428782</v>
      </c>
      <c r="C53">
        <v>222739.70259692159</v>
      </c>
    </row>
    <row r="54" spans="1:3" x14ac:dyDescent="0.25">
      <c r="A54">
        <v>46</v>
      </c>
      <c r="B54">
        <v>242660.64883847543</v>
      </c>
      <c r="C54">
        <v>192618.74240219046</v>
      </c>
    </row>
    <row r="55" spans="1:3" x14ac:dyDescent="0.25">
      <c r="A55">
        <v>47</v>
      </c>
      <c r="B55">
        <v>187245.59777472925</v>
      </c>
      <c r="C55">
        <v>268248.118452058</v>
      </c>
    </row>
    <row r="56" spans="1:3" x14ac:dyDescent="0.25">
      <c r="A56">
        <v>48</v>
      </c>
      <c r="B56">
        <v>231119.4469742353</v>
      </c>
      <c r="C56">
        <v>256483.44624137116</v>
      </c>
    </row>
    <row r="57" spans="1:3" x14ac:dyDescent="0.25">
      <c r="A57">
        <v>49</v>
      </c>
      <c r="B57">
        <v>203943.48632437049</v>
      </c>
      <c r="C57">
        <v>233177.84407743244</v>
      </c>
    </row>
    <row r="58" spans="1:3" x14ac:dyDescent="0.25">
      <c r="A58">
        <v>50</v>
      </c>
      <c r="B58">
        <v>332013.13376472105</v>
      </c>
      <c r="C58">
        <v>162129.49964499948</v>
      </c>
    </row>
    <row r="59" spans="1:3" x14ac:dyDescent="0.25">
      <c r="A59">
        <v>51</v>
      </c>
      <c r="B59">
        <v>194564.01326104612</v>
      </c>
      <c r="C59">
        <v>266081.46442419692</v>
      </c>
    </row>
    <row r="60" spans="1:3" x14ac:dyDescent="0.25">
      <c r="A60">
        <v>52</v>
      </c>
      <c r="B60">
        <v>221535.84481436983</v>
      </c>
      <c r="C60">
        <v>238039.98020522733</v>
      </c>
    </row>
    <row r="61" spans="1:3" x14ac:dyDescent="0.25">
      <c r="A61">
        <v>53</v>
      </c>
      <c r="B61">
        <v>180743.53297061136</v>
      </c>
      <c r="C61">
        <v>211219.89390996911</v>
      </c>
    </row>
    <row r="62" spans="1:3" x14ac:dyDescent="0.25">
      <c r="A62">
        <v>54</v>
      </c>
      <c r="B62">
        <v>182116.99438684538</v>
      </c>
      <c r="C62">
        <v>209004.69732325251</v>
      </c>
    </row>
    <row r="63" spans="1:3" x14ac:dyDescent="0.25">
      <c r="A63">
        <v>55</v>
      </c>
      <c r="B63">
        <v>167307.84492584542</v>
      </c>
      <c r="C63">
        <v>168013.72003763021</v>
      </c>
    </row>
    <row r="64" spans="1:3" x14ac:dyDescent="0.25">
      <c r="A64">
        <v>56</v>
      </c>
      <c r="B64">
        <v>195932.41337579486</v>
      </c>
      <c r="C64">
        <v>305088.374040108</v>
      </c>
    </row>
    <row r="65" spans="1:3" x14ac:dyDescent="0.25">
      <c r="A65">
        <v>57</v>
      </c>
      <c r="B65">
        <v>184481.71623489773</v>
      </c>
      <c r="C65">
        <v>300667.9885219438</v>
      </c>
    </row>
    <row r="66" spans="1:3" x14ac:dyDescent="0.25">
      <c r="A66">
        <v>58</v>
      </c>
      <c r="B66">
        <v>252401.7758260392</v>
      </c>
      <c r="C66">
        <v>273178.22394196637</v>
      </c>
    </row>
    <row r="67" spans="1:3" x14ac:dyDescent="0.25">
      <c r="A67">
        <v>59</v>
      </c>
      <c r="B67">
        <v>248168.02688897998</v>
      </c>
      <c r="C67">
        <v>263854.01078992221</v>
      </c>
    </row>
    <row r="68" spans="1:3" x14ac:dyDescent="0.25">
      <c r="A68">
        <v>60</v>
      </c>
      <c r="B68">
        <v>206572.74290808837</v>
      </c>
      <c r="C68">
        <v>225616.33468155301</v>
      </c>
    </row>
    <row r="69" spans="1:3" x14ac:dyDescent="0.25">
      <c r="A69">
        <v>61</v>
      </c>
      <c r="B69">
        <v>257321.18227565184</v>
      </c>
      <c r="C69">
        <v>240197.64232203251</v>
      </c>
    </row>
    <row r="70" spans="1:3" x14ac:dyDescent="0.25">
      <c r="A70">
        <v>62</v>
      </c>
      <c r="B70">
        <v>254870.67240965812</v>
      </c>
      <c r="C70">
        <v>224379.80072410093</v>
      </c>
    </row>
    <row r="71" spans="1:3" x14ac:dyDescent="0.25">
      <c r="A71">
        <v>63</v>
      </c>
      <c r="B71">
        <v>215905.66348421894</v>
      </c>
      <c r="C71">
        <v>231357.79381047224</v>
      </c>
    </row>
    <row r="72" spans="1:3" x14ac:dyDescent="0.25">
      <c r="A72">
        <v>64</v>
      </c>
      <c r="B72">
        <v>313749.38009440363</v>
      </c>
      <c r="C72">
        <v>303809.58778080641</v>
      </c>
    </row>
    <row r="73" spans="1:3" x14ac:dyDescent="0.25">
      <c r="A73">
        <v>65</v>
      </c>
      <c r="B73">
        <v>226866.66637797817</v>
      </c>
      <c r="C73">
        <v>357413.42402078223</v>
      </c>
    </row>
    <row r="74" spans="1:3" x14ac:dyDescent="0.25">
      <c r="A74">
        <v>66</v>
      </c>
      <c r="B74">
        <v>199387.07859422552</v>
      </c>
      <c r="C74">
        <v>272309.33448308893</v>
      </c>
    </row>
    <row r="75" spans="1:3" x14ac:dyDescent="0.25">
      <c r="A75">
        <v>67</v>
      </c>
      <c r="B75">
        <v>222925.06639914654</v>
      </c>
      <c r="C75">
        <v>290061.0553311907</v>
      </c>
    </row>
    <row r="76" spans="1:3" x14ac:dyDescent="0.25">
      <c r="A76">
        <v>68</v>
      </c>
      <c r="B76">
        <v>260626.41143358991</v>
      </c>
      <c r="C76">
        <v>251986.10884411389</v>
      </c>
    </row>
    <row r="77" spans="1:3" x14ac:dyDescent="0.25">
      <c r="A77">
        <v>69</v>
      </c>
      <c r="B77">
        <v>270272.89446088357</v>
      </c>
      <c r="C77">
        <v>287271.63530520827</v>
      </c>
    </row>
    <row r="78" spans="1:3" x14ac:dyDescent="0.25">
      <c r="A78">
        <v>70</v>
      </c>
      <c r="B78">
        <v>262078.83128845089</v>
      </c>
      <c r="C78">
        <v>246047.14049884057</v>
      </c>
    </row>
    <row r="79" spans="1:3" x14ac:dyDescent="0.25">
      <c r="A79">
        <v>71</v>
      </c>
      <c r="B79">
        <v>215700.06541493005</v>
      </c>
      <c r="C79">
        <v>207899.2800877672</v>
      </c>
    </row>
    <row r="80" spans="1:3" x14ac:dyDescent="0.25">
      <c r="A80">
        <v>72</v>
      </c>
      <c r="B80">
        <v>269786.44023662852</v>
      </c>
      <c r="C80">
        <v>233162.57071173086</v>
      </c>
    </row>
    <row r="81" spans="1:3" x14ac:dyDescent="0.25">
      <c r="A81">
        <v>73</v>
      </c>
      <c r="B81">
        <v>238871.8287513644</v>
      </c>
      <c r="C81">
        <v>208077.22781549394</v>
      </c>
    </row>
    <row r="82" spans="1:3" x14ac:dyDescent="0.25">
      <c r="A82">
        <v>74</v>
      </c>
      <c r="B82">
        <v>355272.9494279272</v>
      </c>
      <c r="C82">
        <v>238769.75777765497</v>
      </c>
    </row>
    <row r="83" spans="1:3" x14ac:dyDescent="0.25">
      <c r="A83">
        <v>75</v>
      </c>
      <c r="B83">
        <v>229939.15640419291</v>
      </c>
      <c r="C83">
        <v>257726.30897528047</v>
      </c>
    </row>
    <row r="84" spans="1:3" x14ac:dyDescent="0.25">
      <c r="A84">
        <v>76</v>
      </c>
      <c r="B84">
        <v>212846.27600114897</v>
      </c>
      <c r="C84">
        <v>164556.10974206062</v>
      </c>
    </row>
    <row r="85" spans="1:3" x14ac:dyDescent="0.25">
      <c r="A85">
        <v>77</v>
      </c>
      <c r="B85">
        <v>262396.16492781008</v>
      </c>
      <c r="C85">
        <v>196461.44113619623</v>
      </c>
    </row>
    <row r="86" spans="1:3" x14ac:dyDescent="0.25">
      <c r="A86">
        <v>78</v>
      </c>
      <c r="B86">
        <v>251246.34243897931</v>
      </c>
      <c r="C86">
        <v>165668.48947989245</v>
      </c>
    </row>
    <row r="87" spans="1:3" x14ac:dyDescent="0.25">
      <c r="A87">
        <v>79</v>
      </c>
      <c r="B87">
        <v>201877.95772113398</v>
      </c>
      <c r="C87">
        <v>194530.80249282951</v>
      </c>
    </row>
    <row r="88" spans="1:3" x14ac:dyDescent="0.25">
      <c r="A88">
        <v>80</v>
      </c>
      <c r="B88">
        <v>210183.0345207249</v>
      </c>
      <c r="C88">
        <v>177710.32136493002</v>
      </c>
    </row>
    <row r="89" spans="1:3" x14ac:dyDescent="0.25">
      <c r="A89">
        <v>81</v>
      </c>
      <c r="B89">
        <v>196331.96336972172</v>
      </c>
      <c r="C89">
        <v>232111.98429505076</v>
      </c>
    </row>
    <row r="90" spans="1:3" x14ac:dyDescent="0.25">
      <c r="A90">
        <v>82</v>
      </c>
      <c r="B90">
        <v>225295.90929918588</v>
      </c>
      <c r="C90">
        <v>308498.32515271875</v>
      </c>
    </row>
    <row r="91" spans="1:3" x14ac:dyDescent="0.25">
      <c r="A91">
        <v>83</v>
      </c>
      <c r="B91">
        <v>195896.8362836286</v>
      </c>
      <c r="C91">
        <v>208393.94642980429</v>
      </c>
    </row>
    <row r="92" spans="1:3" x14ac:dyDescent="0.25">
      <c r="A92">
        <v>84</v>
      </c>
      <c r="B92">
        <v>213803.95922012549</v>
      </c>
      <c r="C92">
        <v>225163.38270729262</v>
      </c>
    </row>
    <row r="93" spans="1:3" x14ac:dyDescent="0.25">
      <c r="A93">
        <v>85</v>
      </c>
      <c r="B93">
        <v>168756.06605467145</v>
      </c>
      <c r="C93">
        <v>292111.11221772234</v>
      </c>
    </row>
    <row r="94" spans="1:3" x14ac:dyDescent="0.25">
      <c r="A94">
        <v>86</v>
      </c>
      <c r="B94">
        <v>224349.68217762877</v>
      </c>
      <c r="C94">
        <v>240675.63017303121</v>
      </c>
    </row>
    <row r="95" spans="1:3" x14ac:dyDescent="0.25">
      <c r="A95">
        <v>87</v>
      </c>
      <c r="B95">
        <v>245885.18023963828</v>
      </c>
      <c r="C95">
        <v>205317.56037267286</v>
      </c>
    </row>
    <row r="96" spans="1:3" x14ac:dyDescent="0.25">
      <c r="A96">
        <v>88</v>
      </c>
      <c r="B96">
        <v>231439.4647477965</v>
      </c>
      <c r="C96">
        <v>216087.47442957468</v>
      </c>
    </row>
    <row r="97" spans="1:3" x14ac:dyDescent="0.25">
      <c r="A97">
        <v>89</v>
      </c>
      <c r="B97">
        <v>216432.24090597269</v>
      </c>
      <c r="C97">
        <v>191375.19046781296</v>
      </c>
    </row>
    <row r="98" spans="1:3" x14ac:dyDescent="0.25">
      <c r="A98">
        <v>90</v>
      </c>
      <c r="B98">
        <v>238213.56096256993</v>
      </c>
      <c r="C98">
        <v>373090.47770534694</v>
      </c>
    </row>
    <row r="99" spans="1:3" x14ac:dyDescent="0.25">
      <c r="A99">
        <v>91</v>
      </c>
      <c r="B99">
        <v>179054.14503289774</v>
      </c>
      <c r="C99">
        <v>286408.62238302932</v>
      </c>
    </row>
    <row r="100" spans="1:3" x14ac:dyDescent="0.25">
      <c r="A100">
        <v>92</v>
      </c>
      <c r="B100">
        <v>204035.90117810119</v>
      </c>
      <c r="C100">
        <v>201519.65078661733</v>
      </c>
    </row>
    <row r="101" spans="1:3" x14ac:dyDescent="0.25">
      <c r="A101">
        <v>93</v>
      </c>
      <c r="B101">
        <v>268562.67089388584</v>
      </c>
      <c r="C101">
        <v>266413.90786305675</v>
      </c>
    </row>
    <row r="102" spans="1:3" x14ac:dyDescent="0.25">
      <c r="A102">
        <v>94</v>
      </c>
      <c r="B102">
        <v>289852.2557224218</v>
      </c>
      <c r="C102">
        <v>279849.55637249595</v>
      </c>
    </row>
    <row r="103" spans="1:3" x14ac:dyDescent="0.25">
      <c r="A103">
        <v>95</v>
      </c>
      <c r="B103">
        <v>209194.92343546444</v>
      </c>
      <c r="C103">
        <v>279608.16322385374</v>
      </c>
    </row>
    <row r="104" spans="1:3" x14ac:dyDescent="0.25">
      <c r="A104">
        <v>96</v>
      </c>
      <c r="B104">
        <v>225608.49553929546</v>
      </c>
      <c r="C104">
        <v>224327.78893411835</v>
      </c>
    </row>
    <row r="105" spans="1:3" x14ac:dyDescent="0.25">
      <c r="A105">
        <v>97</v>
      </c>
      <c r="B105">
        <v>234991.68101057291</v>
      </c>
      <c r="C105">
        <v>265406.37058462657</v>
      </c>
    </row>
    <row r="106" spans="1:3" x14ac:dyDescent="0.25">
      <c r="A106">
        <v>98</v>
      </c>
      <c r="B106">
        <v>250813.11260146656</v>
      </c>
      <c r="C106">
        <v>232906.44887490044</v>
      </c>
    </row>
    <row r="107" spans="1:3" x14ac:dyDescent="0.25">
      <c r="A107">
        <v>99</v>
      </c>
      <c r="B107">
        <v>247252.6749960201</v>
      </c>
      <c r="C107">
        <v>235446.85275893891</v>
      </c>
    </row>
    <row r="108" spans="1:3" x14ac:dyDescent="0.25">
      <c r="A108">
        <v>100</v>
      </c>
      <c r="B108">
        <v>255536.50126928239</v>
      </c>
      <c r="C108">
        <v>204845.81314476111</v>
      </c>
    </row>
    <row r="109" spans="1:3" x14ac:dyDescent="0.25">
      <c r="A109">
        <v>101</v>
      </c>
      <c r="B109">
        <v>214129.28364582342</v>
      </c>
      <c r="C109">
        <v>303282.88207081473</v>
      </c>
    </row>
    <row r="110" spans="1:3" x14ac:dyDescent="0.25">
      <c r="A110">
        <v>102</v>
      </c>
      <c r="B110">
        <v>219368.69793649725</v>
      </c>
      <c r="C110">
        <v>257379.28399211017</v>
      </c>
    </row>
    <row r="111" spans="1:3" x14ac:dyDescent="0.25">
      <c r="A111">
        <v>103</v>
      </c>
      <c r="B111">
        <v>297313.39088864689</v>
      </c>
      <c r="C111">
        <v>247705.10349266123</v>
      </c>
    </row>
    <row r="112" spans="1:3" x14ac:dyDescent="0.25">
      <c r="A112">
        <v>104</v>
      </c>
      <c r="B112">
        <v>183386.03428211162</v>
      </c>
      <c r="C112">
        <v>196131.43370655287</v>
      </c>
    </row>
    <row r="113" spans="1:3" x14ac:dyDescent="0.25">
      <c r="A113">
        <v>105</v>
      </c>
      <c r="B113">
        <v>210254.32490259013</v>
      </c>
      <c r="C113">
        <v>258400.74319444006</v>
      </c>
    </row>
    <row r="114" spans="1:3" x14ac:dyDescent="0.25">
      <c r="A114">
        <v>106</v>
      </c>
      <c r="B114">
        <v>177616.81423213991</v>
      </c>
      <c r="C114">
        <v>211135.9899054757</v>
      </c>
    </row>
    <row r="115" spans="1:3" x14ac:dyDescent="0.25">
      <c r="A115">
        <v>107</v>
      </c>
      <c r="B115">
        <v>244703.9034017844</v>
      </c>
      <c r="C115">
        <v>305278.38602038339</v>
      </c>
    </row>
    <row r="116" spans="1:3" x14ac:dyDescent="0.25">
      <c r="A116">
        <v>108</v>
      </c>
      <c r="B116">
        <v>236354.69789902263</v>
      </c>
      <c r="C116">
        <v>167997.23183864265</v>
      </c>
    </row>
    <row r="117" spans="1:3" x14ac:dyDescent="0.25">
      <c r="A117">
        <v>109</v>
      </c>
      <c r="B117">
        <v>218009.49655574188</v>
      </c>
      <c r="C117">
        <v>212062.32389256867</v>
      </c>
    </row>
    <row r="118" spans="1:3" x14ac:dyDescent="0.25">
      <c r="A118">
        <v>110</v>
      </c>
      <c r="B118">
        <v>276416.29923242924</v>
      </c>
      <c r="C118">
        <v>203456.23144715989</v>
      </c>
    </row>
    <row r="119" spans="1:3" x14ac:dyDescent="0.25">
      <c r="A119">
        <v>111</v>
      </c>
      <c r="B119">
        <v>179509.40322166821</v>
      </c>
      <c r="C119">
        <v>249516.96374778796</v>
      </c>
    </row>
    <row r="120" spans="1:3" x14ac:dyDescent="0.25">
      <c r="A120">
        <v>112</v>
      </c>
      <c r="B120">
        <v>255609.59042265228</v>
      </c>
      <c r="C120">
        <v>169450.77921723947</v>
      </c>
    </row>
    <row r="121" spans="1:3" x14ac:dyDescent="0.25">
      <c r="A121">
        <v>113</v>
      </c>
      <c r="B121">
        <v>300930.65024445456</v>
      </c>
      <c r="C121">
        <v>229646.98432508484</v>
      </c>
    </row>
    <row r="122" spans="1:3" x14ac:dyDescent="0.25">
      <c r="A122">
        <v>114</v>
      </c>
      <c r="B122">
        <v>215489.26871990319</v>
      </c>
      <c r="C122">
        <v>327406.30309563858</v>
      </c>
    </row>
    <row r="123" spans="1:3" x14ac:dyDescent="0.25">
      <c r="A123">
        <v>115</v>
      </c>
      <c r="B123">
        <v>205174.15470188227</v>
      </c>
      <c r="C123">
        <v>243334.61109229963</v>
      </c>
    </row>
    <row r="124" spans="1:3" x14ac:dyDescent="0.25">
      <c r="A124">
        <v>116</v>
      </c>
      <c r="B124">
        <v>194347.45899448972</v>
      </c>
      <c r="C124">
        <v>298559.85177944798</v>
      </c>
    </row>
    <row r="125" spans="1:3" x14ac:dyDescent="0.25">
      <c r="A125">
        <v>117</v>
      </c>
      <c r="B125">
        <v>235208.77119524815</v>
      </c>
      <c r="C125">
        <v>273625.23792658071</v>
      </c>
    </row>
    <row r="126" spans="1:3" x14ac:dyDescent="0.25">
      <c r="A126">
        <v>118</v>
      </c>
      <c r="B126">
        <v>255984.75152852523</v>
      </c>
      <c r="C126">
        <v>272637.22549925209</v>
      </c>
    </row>
    <row r="127" spans="1:3" x14ac:dyDescent="0.25">
      <c r="A127">
        <v>119</v>
      </c>
      <c r="B127">
        <v>208495.7034114952</v>
      </c>
      <c r="C127">
        <v>172843.68358533096</v>
      </c>
    </row>
    <row r="128" spans="1:3" x14ac:dyDescent="0.25">
      <c r="A128">
        <v>120</v>
      </c>
      <c r="B128">
        <v>195241.02637494326</v>
      </c>
      <c r="C128">
        <v>209199.75423501374</v>
      </c>
    </row>
    <row r="129" spans="1:3" x14ac:dyDescent="0.25">
      <c r="A129">
        <v>121</v>
      </c>
      <c r="B129">
        <v>190374.44989454857</v>
      </c>
      <c r="C129">
        <v>188394.0048225926</v>
      </c>
    </row>
    <row r="130" spans="1:3" x14ac:dyDescent="0.25">
      <c r="A130">
        <v>122</v>
      </c>
      <c r="B130">
        <v>357975.19913489447</v>
      </c>
      <c r="C130">
        <v>286377.03926765162</v>
      </c>
    </row>
    <row r="131" spans="1:3" x14ac:dyDescent="0.25">
      <c r="A131">
        <v>123</v>
      </c>
      <c r="B131">
        <v>192622.8360573856</v>
      </c>
      <c r="C131">
        <v>250885.05163417567</v>
      </c>
    </row>
    <row r="132" spans="1:3" x14ac:dyDescent="0.25">
      <c r="A132">
        <v>124</v>
      </c>
      <c r="B132">
        <v>283452.59510558238</v>
      </c>
      <c r="C132">
        <v>192665.62496956409</v>
      </c>
    </row>
    <row r="133" spans="1:3" x14ac:dyDescent="0.25">
      <c r="A133">
        <v>125</v>
      </c>
      <c r="B133">
        <v>240622.45710970848</v>
      </c>
      <c r="C133">
        <v>302426.62066187832</v>
      </c>
    </row>
    <row r="134" spans="1:3" x14ac:dyDescent="0.25">
      <c r="A134">
        <v>126</v>
      </c>
      <c r="B134">
        <v>250614.00016859366</v>
      </c>
      <c r="C134">
        <v>173341.34803469278</v>
      </c>
    </row>
    <row r="135" spans="1:3" x14ac:dyDescent="0.25">
      <c r="A135">
        <v>127</v>
      </c>
      <c r="B135">
        <v>222206.28385292325</v>
      </c>
      <c r="C135">
        <v>253174.27609555644</v>
      </c>
    </row>
    <row r="136" spans="1:3" x14ac:dyDescent="0.25">
      <c r="A136">
        <v>128</v>
      </c>
      <c r="B136">
        <v>243797.56172842369</v>
      </c>
      <c r="C136">
        <v>267024.20573981677</v>
      </c>
    </row>
    <row r="137" spans="1:3" x14ac:dyDescent="0.25">
      <c r="A137">
        <v>129</v>
      </c>
      <c r="B137">
        <v>284607.55667133053</v>
      </c>
      <c r="C137">
        <v>197593.6700341148</v>
      </c>
    </row>
    <row r="138" spans="1:3" x14ac:dyDescent="0.25">
      <c r="A138">
        <v>130</v>
      </c>
      <c r="B138">
        <v>252442.0348791029</v>
      </c>
      <c r="C138">
        <v>218668.15913790397</v>
      </c>
    </row>
    <row r="139" spans="1:3" x14ac:dyDescent="0.25">
      <c r="A139">
        <v>131</v>
      </c>
      <c r="B139">
        <v>332558.54247508105</v>
      </c>
      <c r="C139">
        <v>157910.79314950839</v>
      </c>
    </row>
    <row r="140" spans="1:3" x14ac:dyDescent="0.25">
      <c r="A140">
        <v>132</v>
      </c>
      <c r="B140">
        <v>233974.18240889863</v>
      </c>
      <c r="C140">
        <v>234992.4300571577</v>
      </c>
    </row>
    <row r="141" spans="1:3" x14ac:dyDescent="0.25">
      <c r="A141">
        <v>133</v>
      </c>
      <c r="B141">
        <v>215573.98307470427</v>
      </c>
      <c r="C141">
        <v>240471.59873553363</v>
      </c>
    </row>
    <row r="142" spans="1:3" x14ac:dyDescent="0.25">
      <c r="A142">
        <v>134</v>
      </c>
      <c r="B142">
        <v>313343.60231313086</v>
      </c>
      <c r="C142">
        <v>240810.45344339861</v>
      </c>
    </row>
    <row r="143" spans="1:3" x14ac:dyDescent="0.25">
      <c r="A143">
        <v>135</v>
      </c>
      <c r="B143">
        <v>256298.06409085501</v>
      </c>
      <c r="C143">
        <v>145146.74723881931</v>
      </c>
    </row>
    <row r="144" spans="1:3" x14ac:dyDescent="0.25">
      <c r="A144">
        <v>136</v>
      </c>
      <c r="B144">
        <v>312793.8692090105</v>
      </c>
      <c r="C144">
        <v>230610.89800810462</v>
      </c>
    </row>
    <row r="145" spans="1:3" x14ac:dyDescent="0.25">
      <c r="A145">
        <v>137</v>
      </c>
      <c r="B145">
        <v>225899.61973392862</v>
      </c>
      <c r="C145">
        <v>241175.9194825023</v>
      </c>
    </row>
    <row r="146" spans="1:3" x14ac:dyDescent="0.25">
      <c r="A146">
        <v>138</v>
      </c>
      <c r="B146">
        <v>212172.95401677897</v>
      </c>
      <c r="C146">
        <v>223690.04246873676</v>
      </c>
    </row>
    <row r="147" spans="1:3" x14ac:dyDescent="0.25">
      <c r="A147">
        <v>139</v>
      </c>
      <c r="B147">
        <v>175231.27080408548</v>
      </c>
      <c r="C147">
        <v>192160.68337622529</v>
      </c>
    </row>
    <row r="148" spans="1:3" x14ac:dyDescent="0.25">
      <c r="A148">
        <v>140</v>
      </c>
      <c r="B148">
        <v>227882.993493658</v>
      </c>
      <c r="C148">
        <v>186896.48537648929</v>
      </c>
    </row>
    <row r="149" spans="1:3" x14ac:dyDescent="0.25">
      <c r="A149">
        <v>141</v>
      </c>
      <c r="B149">
        <v>227137.96872263544</v>
      </c>
      <c r="C149">
        <v>184312.18935572769</v>
      </c>
    </row>
    <row r="150" spans="1:3" x14ac:dyDescent="0.25">
      <c r="A150">
        <v>142</v>
      </c>
      <c r="B150">
        <v>183992.3040734588</v>
      </c>
      <c r="C150">
        <v>330579.65875649662</v>
      </c>
    </row>
    <row r="151" spans="1:3" x14ac:dyDescent="0.25">
      <c r="A151">
        <v>143</v>
      </c>
      <c r="B151">
        <v>261297.49087959714</v>
      </c>
      <c r="C151">
        <v>204063.90590934284</v>
      </c>
    </row>
    <row r="152" spans="1:3" x14ac:dyDescent="0.25">
      <c r="A152">
        <v>144</v>
      </c>
      <c r="B152">
        <v>282007.06956825528</v>
      </c>
      <c r="C152">
        <v>160898.83931489132</v>
      </c>
    </row>
    <row r="153" spans="1:3" x14ac:dyDescent="0.25">
      <c r="A153">
        <v>145</v>
      </c>
      <c r="B153">
        <v>227140.44345588645</v>
      </c>
      <c r="C153">
        <v>166678.16218521056</v>
      </c>
    </row>
    <row r="154" spans="1:3" x14ac:dyDescent="0.25">
      <c r="A154">
        <v>146</v>
      </c>
      <c r="B154">
        <v>218579.95097356968</v>
      </c>
      <c r="C154">
        <v>259725.05286101665</v>
      </c>
    </row>
    <row r="155" spans="1:3" x14ac:dyDescent="0.25">
      <c r="A155">
        <v>147</v>
      </c>
      <c r="B155">
        <v>167283.83926347835</v>
      </c>
      <c r="C155">
        <v>269940.50659718574</v>
      </c>
    </row>
    <row r="156" spans="1:3" x14ac:dyDescent="0.25">
      <c r="A156">
        <v>148</v>
      </c>
      <c r="B156">
        <v>165055.46031567708</v>
      </c>
      <c r="C156">
        <v>215242.03733698506</v>
      </c>
    </row>
    <row r="157" spans="1:3" x14ac:dyDescent="0.25">
      <c r="A157">
        <v>149</v>
      </c>
      <c r="B157">
        <v>211100.23624340087</v>
      </c>
      <c r="C157">
        <v>235381.48957568142</v>
      </c>
    </row>
    <row r="158" spans="1:3" x14ac:dyDescent="0.25">
      <c r="A158">
        <v>150</v>
      </c>
      <c r="B158">
        <v>300742.86173040391</v>
      </c>
      <c r="C158">
        <v>229207.6774982136</v>
      </c>
    </row>
    <row r="159" spans="1:3" x14ac:dyDescent="0.25">
      <c r="A159">
        <v>151</v>
      </c>
      <c r="B159">
        <v>215700.80716812957</v>
      </c>
      <c r="C159">
        <v>279297.01864261285</v>
      </c>
    </row>
    <row r="160" spans="1:3" x14ac:dyDescent="0.25">
      <c r="A160">
        <v>152</v>
      </c>
      <c r="B160">
        <v>251226.89822464698</v>
      </c>
      <c r="C160">
        <v>245867.01123168235</v>
      </c>
    </row>
    <row r="161" spans="1:3" x14ac:dyDescent="0.25">
      <c r="A161">
        <v>153</v>
      </c>
      <c r="B161">
        <v>200801.5308033445</v>
      </c>
      <c r="C161">
        <v>279062.82890903077</v>
      </c>
    </row>
    <row r="162" spans="1:3" x14ac:dyDescent="0.25">
      <c r="A162">
        <v>154</v>
      </c>
      <c r="B162">
        <v>234164.19977888951</v>
      </c>
      <c r="C162">
        <v>194138.22613981247</v>
      </c>
    </row>
    <row r="163" spans="1:3" x14ac:dyDescent="0.25">
      <c r="A163">
        <v>155</v>
      </c>
      <c r="B163">
        <v>265166.02116908209</v>
      </c>
      <c r="C163">
        <v>184402.69453634531</v>
      </c>
    </row>
    <row r="164" spans="1:3" x14ac:dyDescent="0.25">
      <c r="A164">
        <v>156</v>
      </c>
      <c r="B164">
        <v>229307.71190795116</v>
      </c>
      <c r="C164">
        <v>362245.48625219532</v>
      </c>
    </row>
    <row r="165" spans="1:3" x14ac:dyDescent="0.25">
      <c r="A165">
        <v>157</v>
      </c>
      <c r="B165">
        <v>252572.8906115866</v>
      </c>
      <c r="C165">
        <v>169843.98154555837</v>
      </c>
    </row>
    <row r="166" spans="1:3" x14ac:dyDescent="0.25">
      <c r="A166">
        <v>158</v>
      </c>
      <c r="B166">
        <v>125195.31137031314</v>
      </c>
      <c r="C166">
        <v>285954.99350252986</v>
      </c>
    </row>
    <row r="167" spans="1:3" x14ac:dyDescent="0.25">
      <c r="A167">
        <v>159</v>
      </c>
      <c r="B167">
        <v>217660.28290474208</v>
      </c>
      <c r="C167">
        <v>199684.46913564132</v>
      </c>
    </row>
    <row r="168" spans="1:3" x14ac:dyDescent="0.25">
      <c r="A168">
        <v>160</v>
      </c>
      <c r="B168">
        <v>240972.3545910074</v>
      </c>
      <c r="C168">
        <v>264350.15553456091</v>
      </c>
    </row>
    <row r="169" spans="1:3" x14ac:dyDescent="0.25">
      <c r="A169">
        <v>161</v>
      </c>
      <c r="B169">
        <v>179385.24098522976</v>
      </c>
      <c r="C169">
        <v>211105.65553027054</v>
      </c>
    </row>
    <row r="170" spans="1:3" x14ac:dyDescent="0.25">
      <c r="A170">
        <v>162</v>
      </c>
      <c r="B170">
        <v>253944.5629987781</v>
      </c>
      <c r="C170">
        <v>304472.27126376785</v>
      </c>
    </row>
    <row r="171" spans="1:3" x14ac:dyDescent="0.25">
      <c r="A171">
        <v>163</v>
      </c>
      <c r="B171">
        <v>269634.05706657504</v>
      </c>
      <c r="C171">
        <v>196675.27443833402</v>
      </c>
    </row>
    <row r="172" spans="1:3" x14ac:dyDescent="0.25">
      <c r="A172">
        <v>164</v>
      </c>
      <c r="B172">
        <v>272107.18044124887</v>
      </c>
      <c r="C172">
        <v>226648.06801680024</v>
      </c>
    </row>
    <row r="173" spans="1:3" x14ac:dyDescent="0.25">
      <c r="A173">
        <v>165</v>
      </c>
      <c r="B173">
        <v>172095.47668082989</v>
      </c>
      <c r="C173">
        <v>224375.04570889901</v>
      </c>
    </row>
    <row r="174" spans="1:3" x14ac:dyDescent="0.25">
      <c r="A174">
        <v>166</v>
      </c>
      <c r="B174">
        <v>254919.73572821805</v>
      </c>
      <c r="C174">
        <v>278074.83761275379</v>
      </c>
    </row>
    <row r="175" spans="1:3" x14ac:dyDescent="0.25">
      <c r="A175">
        <v>167</v>
      </c>
      <c r="B175">
        <v>273055.64651710435</v>
      </c>
      <c r="C175">
        <v>239286.29846797924</v>
      </c>
    </row>
    <row r="176" spans="1:3" x14ac:dyDescent="0.25">
      <c r="A176">
        <v>168</v>
      </c>
      <c r="B176">
        <v>284884.5822952892</v>
      </c>
      <c r="C176">
        <v>205767.46651705427</v>
      </c>
    </row>
    <row r="177" spans="1:3" x14ac:dyDescent="0.25">
      <c r="A177">
        <v>169</v>
      </c>
      <c r="B177">
        <v>240878.04281381439</v>
      </c>
      <c r="C177">
        <v>219255.17497710264</v>
      </c>
    </row>
    <row r="178" spans="1:3" x14ac:dyDescent="0.25">
      <c r="A178">
        <v>170</v>
      </c>
      <c r="B178">
        <v>286454.98072357581</v>
      </c>
      <c r="C178">
        <v>207583.36531839939</v>
      </c>
    </row>
    <row r="179" spans="1:3" x14ac:dyDescent="0.25">
      <c r="A179">
        <v>171</v>
      </c>
      <c r="B179">
        <v>323307.62055342656</v>
      </c>
      <c r="C179">
        <v>218349.69496182629</v>
      </c>
    </row>
    <row r="180" spans="1:3" x14ac:dyDescent="0.25">
      <c r="A180">
        <v>172</v>
      </c>
      <c r="B180">
        <v>237326.82844051451</v>
      </c>
      <c r="C180">
        <v>241306.1610063304</v>
      </c>
    </row>
    <row r="181" spans="1:3" x14ac:dyDescent="0.25">
      <c r="A181">
        <v>173</v>
      </c>
      <c r="B181">
        <v>201305.80223980421</v>
      </c>
      <c r="C181">
        <v>145490.20590098653</v>
      </c>
    </row>
    <row r="182" spans="1:3" x14ac:dyDescent="0.25">
      <c r="A182">
        <v>174</v>
      </c>
      <c r="B182">
        <v>211194.2776807686</v>
      </c>
      <c r="C182">
        <v>159678.28369967418</v>
      </c>
    </row>
    <row r="183" spans="1:3" x14ac:dyDescent="0.25">
      <c r="A183">
        <v>175</v>
      </c>
      <c r="B183">
        <v>318680.45808686252</v>
      </c>
      <c r="C183">
        <v>187222.40269235763</v>
      </c>
    </row>
    <row r="184" spans="1:3" x14ac:dyDescent="0.25">
      <c r="A184">
        <v>176</v>
      </c>
      <c r="B184">
        <v>235763.7421095212</v>
      </c>
      <c r="C184">
        <v>216574.38597400641</v>
      </c>
    </row>
    <row r="185" spans="1:3" x14ac:dyDescent="0.25">
      <c r="A185">
        <v>177</v>
      </c>
      <c r="B185">
        <v>178164.75499459362</v>
      </c>
      <c r="C185">
        <v>252302.07006328076</v>
      </c>
    </row>
    <row r="186" spans="1:3" x14ac:dyDescent="0.25">
      <c r="A186">
        <v>178</v>
      </c>
      <c r="B186">
        <v>257994.08886075855</v>
      </c>
      <c r="C186">
        <v>397967.80231653282</v>
      </c>
    </row>
    <row r="187" spans="1:3" x14ac:dyDescent="0.25">
      <c r="A187">
        <v>179</v>
      </c>
      <c r="B187">
        <v>169303.57740167232</v>
      </c>
      <c r="C187">
        <v>225388.33725611036</v>
      </c>
    </row>
    <row r="188" spans="1:3" x14ac:dyDescent="0.25">
      <c r="A188">
        <v>180</v>
      </c>
      <c r="B188">
        <v>234882.55375580466</v>
      </c>
      <c r="C188">
        <v>230345.56868794089</v>
      </c>
    </row>
    <row r="189" spans="1:3" x14ac:dyDescent="0.25">
      <c r="A189">
        <v>181</v>
      </c>
      <c r="B189">
        <v>358368.58485350135</v>
      </c>
      <c r="C189">
        <v>165032.63349929967</v>
      </c>
    </row>
    <row r="190" spans="1:3" x14ac:dyDescent="0.25">
      <c r="A190">
        <v>182</v>
      </c>
      <c r="B190">
        <v>187952.74754900613</v>
      </c>
      <c r="C190">
        <v>365547.24248878378</v>
      </c>
    </row>
    <row r="191" spans="1:3" x14ac:dyDescent="0.25">
      <c r="A191">
        <v>183</v>
      </c>
      <c r="B191">
        <v>241867.82424498053</v>
      </c>
      <c r="C191">
        <v>257455.97126226107</v>
      </c>
    </row>
    <row r="192" spans="1:3" x14ac:dyDescent="0.25">
      <c r="A192">
        <v>184</v>
      </c>
      <c r="B192">
        <v>213797.63653536569</v>
      </c>
      <c r="C192">
        <v>328969.80150490918</v>
      </c>
    </row>
    <row r="193" spans="1:3" x14ac:dyDescent="0.25">
      <c r="A193">
        <v>185</v>
      </c>
      <c r="B193">
        <v>271917.12276438187</v>
      </c>
      <c r="C193">
        <v>282797.94180283439</v>
      </c>
    </row>
    <row r="194" spans="1:3" x14ac:dyDescent="0.25">
      <c r="A194">
        <v>186</v>
      </c>
      <c r="B194">
        <v>203945.77257508531</v>
      </c>
      <c r="C194">
        <v>240052.05989084684</v>
      </c>
    </row>
    <row r="195" spans="1:3" x14ac:dyDescent="0.25">
      <c r="A195">
        <v>187</v>
      </c>
      <c r="B195">
        <v>201818.12427846735</v>
      </c>
      <c r="C195">
        <v>246650.48541835375</v>
      </c>
    </row>
    <row r="196" spans="1:3" x14ac:dyDescent="0.25">
      <c r="A196">
        <v>188</v>
      </c>
      <c r="B196">
        <v>187132.48690420543</v>
      </c>
      <c r="C196">
        <v>194389.04843070896</v>
      </c>
    </row>
    <row r="197" spans="1:3" x14ac:dyDescent="0.25">
      <c r="A197">
        <v>189</v>
      </c>
      <c r="B197">
        <v>222443.91731754469</v>
      </c>
      <c r="C197">
        <v>275870.45110678428</v>
      </c>
    </row>
    <row r="198" spans="1:3" x14ac:dyDescent="0.25">
      <c r="A198">
        <v>190</v>
      </c>
      <c r="B198">
        <v>248779.6925422776</v>
      </c>
      <c r="C198">
        <v>241043.06505004002</v>
      </c>
    </row>
    <row r="199" spans="1:3" x14ac:dyDescent="0.25">
      <c r="A199">
        <v>191</v>
      </c>
      <c r="B199">
        <v>202945.34299446055</v>
      </c>
      <c r="C199">
        <v>157101.52923702818</v>
      </c>
    </row>
    <row r="200" spans="1:3" x14ac:dyDescent="0.25">
      <c r="A200">
        <v>192</v>
      </c>
      <c r="B200">
        <v>258661.11975443692</v>
      </c>
      <c r="C200">
        <v>268779.45043986879</v>
      </c>
    </row>
    <row r="201" spans="1:3" x14ac:dyDescent="0.25">
      <c r="A201">
        <v>193</v>
      </c>
      <c r="B201">
        <v>226946.27111519579</v>
      </c>
      <c r="C201">
        <v>320403.40719963348</v>
      </c>
    </row>
    <row r="202" spans="1:3" x14ac:dyDescent="0.25">
      <c r="A202">
        <v>194</v>
      </c>
      <c r="B202">
        <v>179888.08287235635</v>
      </c>
      <c r="C202">
        <v>162236.396205934</v>
      </c>
    </row>
    <row r="203" spans="1:3" x14ac:dyDescent="0.25">
      <c r="A203">
        <v>195</v>
      </c>
      <c r="B203">
        <v>216519.32413003029</v>
      </c>
      <c r="C203">
        <v>300473.32447529619</v>
      </c>
    </row>
    <row r="204" spans="1:3" x14ac:dyDescent="0.25">
      <c r="A204">
        <v>196</v>
      </c>
      <c r="B204">
        <v>290065.6716970675</v>
      </c>
      <c r="C204">
        <v>283423.48974681279</v>
      </c>
    </row>
    <row r="205" spans="1:3" x14ac:dyDescent="0.25">
      <c r="A205">
        <v>197</v>
      </c>
      <c r="B205">
        <v>256548.17899672434</v>
      </c>
      <c r="C205">
        <v>214170.91693826727</v>
      </c>
    </row>
    <row r="206" spans="1:3" x14ac:dyDescent="0.25">
      <c r="A206">
        <v>198</v>
      </c>
      <c r="B206">
        <v>319581.11197198869</v>
      </c>
      <c r="C206">
        <v>280134.09111535602</v>
      </c>
    </row>
    <row r="207" spans="1:3" x14ac:dyDescent="0.25">
      <c r="A207">
        <v>199</v>
      </c>
      <c r="B207">
        <v>279196.44790894567</v>
      </c>
      <c r="C207">
        <v>273974.75589490129</v>
      </c>
    </row>
    <row r="208" spans="1:3" x14ac:dyDescent="0.25">
      <c r="A208">
        <v>200</v>
      </c>
      <c r="B208">
        <v>239598.41594788799</v>
      </c>
      <c r="C208">
        <v>326113.78315269866</v>
      </c>
    </row>
    <row r="209" spans="1:3" x14ac:dyDescent="0.25">
      <c r="A209">
        <v>201</v>
      </c>
      <c r="B209">
        <v>293138.0345851719</v>
      </c>
      <c r="C209">
        <v>185391.06167144605</v>
      </c>
    </row>
    <row r="210" spans="1:3" x14ac:dyDescent="0.25">
      <c r="A210">
        <v>202</v>
      </c>
      <c r="B210">
        <v>244818.83655603934</v>
      </c>
      <c r="C210">
        <v>169082.51846934669</v>
      </c>
    </row>
    <row r="211" spans="1:3" x14ac:dyDescent="0.25">
      <c r="A211">
        <v>203</v>
      </c>
      <c r="B211">
        <v>211046.29634139035</v>
      </c>
      <c r="C211">
        <v>272002.4540775874</v>
      </c>
    </row>
    <row r="212" spans="1:3" x14ac:dyDescent="0.25">
      <c r="A212">
        <v>204</v>
      </c>
      <c r="B212">
        <v>198352.87247673038</v>
      </c>
      <c r="C212">
        <v>246487.80355751514</v>
      </c>
    </row>
    <row r="213" spans="1:3" x14ac:dyDescent="0.25">
      <c r="A213">
        <v>205</v>
      </c>
      <c r="B213">
        <v>166366.2854467156</v>
      </c>
      <c r="C213">
        <v>176369.05753685444</v>
      </c>
    </row>
    <row r="214" spans="1:3" x14ac:dyDescent="0.25">
      <c r="A214">
        <v>206</v>
      </c>
      <c r="B214">
        <v>214385.96089738829</v>
      </c>
      <c r="C214">
        <v>216353.77725247946</v>
      </c>
    </row>
    <row r="215" spans="1:3" x14ac:dyDescent="0.25">
      <c r="A215">
        <v>207</v>
      </c>
      <c r="B215">
        <v>212435.19588305405</v>
      </c>
      <c r="C215">
        <v>320624.25818056508</v>
      </c>
    </row>
    <row r="216" spans="1:3" x14ac:dyDescent="0.25">
      <c r="A216">
        <v>208</v>
      </c>
      <c r="B216">
        <v>248007.58783986376</v>
      </c>
      <c r="C216">
        <v>256920.45373337221</v>
      </c>
    </row>
    <row r="217" spans="1:3" x14ac:dyDescent="0.25">
      <c r="A217">
        <v>209</v>
      </c>
      <c r="B217">
        <v>189673.84506114171</v>
      </c>
      <c r="C217">
        <v>338997.46358658723</v>
      </c>
    </row>
    <row r="218" spans="1:3" x14ac:dyDescent="0.25">
      <c r="A218">
        <v>210</v>
      </c>
      <c r="B218">
        <v>282068.30907135503</v>
      </c>
      <c r="C218">
        <v>230707.35362033715</v>
      </c>
    </row>
    <row r="219" spans="1:3" x14ac:dyDescent="0.25">
      <c r="A219">
        <v>211</v>
      </c>
      <c r="B219">
        <v>200927.21858115061</v>
      </c>
      <c r="C219">
        <v>243325.57591479816</v>
      </c>
    </row>
    <row r="220" spans="1:3" x14ac:dyDescent="0.25">
      <c r="A220">
        <v>212</v>
      </c>
      <c r="B220">
        <v>306518.4325660289</v>
      </c>
      <c r="C220">
        <v>230045.10912393953</v>
      </c>
    </row>
    <row r="221" spans="1:3" x14ac:dyDescent="0.25">
      <c r="A221">
        <v>213</v>
      </c>
      <c r="B221">
        <v>163938.11388107148</v>
      </c>
      <c r="C221">
        <v>271632.92516027659</v>
      </c>
    </row>
    <row r="222" spans="1:3" x14ac:dyDescent="0.25">
      <c r="A222">
        <v>214</v>
      </c>
      <c r="B222">
        <v>194771.93219237434</v>
      </c>
      <c r="C222">
        <v>253946.59599453103</v>
      </c>
    </row>
    <row r="223" spans="1:3" x14ac:dyDescent="0.25">
      <c r="A223">
        <v>215</v>
      </c>
      <c r="B223">
        <v>222810.53105313089</v>
      </c>
      <c r="C223">
        <v>250336.98746490572</v>
      </c>
    </row>
    <row r="224" spans="1:3" x14ac:dyDescent="0.25">
      <c r="A224">
        <v>216</v>
      </c>
      <c r="B224">
        <v>251393.4986604414</v>
      </c>
      <c r="C224">
        <v>199221.34899858877</v>
      </c>
    </row>
    <row r="225" spans="1:3" x14ac:dyDescent="0.25">
      <c r="A225">
        <v>217</v>
      </c>
      <c r="B225">
        <v>161550.32905774852</v>
      </c>
      <c r="C225">
        <v>222745.02562385041</v>
      </c>
    </row>
    <row r="226" spans="1:3" x14ac:dyDescent="0.25">
      <c r="A226">
        <v>218</v>
      </c>
      <c r="B226">
        <v>240592.93748123702</v>
      </c>
      <c r="C226">
        <v>251250.5413664096</v>
      </c>
    </row>
    <row r="227" spans="1:3" x14ac:dyDescent="0.25">
      <c r="A227">
        <v>219</v>
      </c>
      <c r="B227">
        <v>234392.74898402739</v>
      </c>
      <c r="C227">
        <v>220091.15502803228</v>
      </c>
    </row>
    <row r="228" spans="1:3" x14ac:dyDescent="0.25">
      <c r="A228">
        <v>220</v>
      </c>
      <c r="B228">
        <v>178031.80426432251</v>
      </c>
      <c r="C228">
        <v>199175.74737474701</v>
      </c>
    </row>
    <row r="229" spans="1:3" x14ac:dyDescent="0.25">
      <c r="A229">
        <v>221</v>
      </c>
      <c r="B229">
        <v>249828.90349410416</v>
      </c>
      <c r="C229">
        <v>210246.42016240247</v>
      </c>
    </row>
    <row r="230" spans="1:3" x14ac:dyDescent="0.25">
      <c r="A230">
        <v>222</v>
      </c>
      <c r="B230">
        <v>170533.00389155568</v>
      </c>
      <c r="C230">
        <v>278346.6103655381</v>
      </c>
    </row>
    <row r="231" spans="1:3" x14ac:dyDescent="0.25">
      <c r="A231">
        <v>223</v>
      </c>
      <c r="B231">
        <v>242229.36517683271</v>
      </c>
      <c r="C231">
        <v>192782.69717820029</v>
      </c>
    </row>
    <row r="232" spans="1:3" x14ac:dyDescent="0.25">
      <c r="A232">
        <v>224</v>
      </c>
      <c r="B232">
        <v>179614.58464438596</v>
      </c>
      <c r="C232">
        <v>199529.30604495329</v>
      </c>
    </row>
    <row r="233" spans="1:3" x14ac:dyDescent="0.25">
      <c r="A233">
        <v>225</v>
      </c>
      <c r="B233">
        <v>354745.36431290198</v>
      </c>
      <c r="C233">
        <v>221183.42887940275</v>
      </c>
    </row>
    <row r="234" spans="1:3" x14ac:dyDescent="0.25">
      <c r="A234">
        <v>226</v>
      </c>
      <c r="B234">
        <v>236546.00642661605</v>
      </c>
      <c r="C234">
        <v>331812.248131003</v>
      </c>
    </row>
    <row r="235" spans="1:3" x14ac:dyDescent="0.25">
      <c r="A235">
        <v>227</v>
      </c>
      <c r="B235">
        <v>212173.83217842219</v>
      </c>
      <c r="C235">
        <v>165625.41182736889</v>
      </c>
    </row>
    <row r="236" spans="1:3" x14ac:dyDescent="0.25">
      <c r="A236">
        <v>228</v>
      </c>
      <c r="B236">
        <v>335874.1250510462</v>
      </c>
      <c r="C236">
        <v>258357.7270598351</v>
      </c>
    </row>
    <row r="237" spans="1:3" x14ac:dyDescent="0.25">
      <c r="A237">
        <v>229</v>
      </c>
      <c r="B237">
        <v>340035.79935188527</v>
      </c>
      <c r="C237">
        <v>211669.35454720753</v>
      </c>
    </row>
    <row r="238" spans="1:3" x14ac:dyDescent="0.25">
      <c r="A238">
        <v>230</v>
      </c>
      <c r="B238">
        <v>217275.91365591314</v>
      </c>
      <c r="C238">
        <v>175882.01621792905</v>
      </c>
    </row>
    <row r="239" spans="1:3" x14ac:dyDescent="0.25">
      <c r="A239">
        <v>231</v>
      </c>
      <c r="B239">
        <v>267869.16535601538</v>
      </c>
      <c r="C239">
        <v>285082.84765944717</v>
      </c>
    </row>
    <row r="240" spans="1:3" x14ac:dyDescent="0.25">
      <c r="A240">
        <v>232</v>
      </c>
      <c r="B240">
        <v>208231.52496746037</v>
      </c>
      <c r="C240">
        <v>141152.80049442031</v>
      </c>
    </row>
    <row r="241" spans="1:3" x14ac:dyDescent="0.25">
      <c r="A241">
        <v>233</v>
      </c>
      <c r="B241">
        <v>237892.47147311774</v>
      </c>
      <c r="C241">
        <v>306875.6768815961</v>
      </c>
    </row>
    <row r="242" spans="1:3" x14ac:dyDescent="0.25">
      <c r="A242">
        <v>234</v>
      </c>
      <c r="B242">
        <v>238343.49022045778</v>
      </c>
      <c r="C242">
        <v>266147.82878316904</v>
      </c>
    </row>
    <row r="243" spans="1:3" x14ac:dyDescent="0.25">
      <c r="A243">
        <v>235</v>
      </c>
      <c r="B243">
        <v>281953.0897734777</v>
      </c>
      <c r="C243">
        <v>237064.20341493955</v>
      </c>
    </row>
    <row r="244" spans="1:3" x14ac:dyDescent="0.25">
      <c r="A244">
        <v>236</v>
      </c>
      <c r="B244">
        <v>183431.74812746473</v>
      </c>
      <c r="C244">
        <v>312277.63352730701</v>
      </c>
    </row>
    <row r="245" spans="1:3" x14ac:dyDescent="0.25">
      <c r="A245">
        <v>237</v>
      </c>
      <c r="B245">
        <v>234123.38839165491</v>
      </c>
      <c r="C245">
        <v>213218.91445617852</v>
      </c>
    </row>
    <row r="246" spans="1:3" x14ac:dyDescent="0.25">
      <c r="A246">
        <v>238</v>
      </c>
      <c r="B246">
        <v>162689.88097000518</v>
      </c>
      <c r="C246">
        <v>201214.56736565093</v>
      </c>
    </row>
    <row r="247" spans="1:3" x14ac:dyDescent="0.25">
      <c r="A247">
        <v>239</v>
      </c>
      <c r="B247">
        <v>255467.16976784161</v>
      </c>
      <c r="C247">
        <v>233314.04056578348</v>
      </c>
    </row>
    <row r="248" spans="1:3" x14ac:dyDescent="0.25">
      <c r="A248">
        <v>240</v>
      </c>
      <c r="B248">
        <v>266735.39062390663</v>
      </c>
      <c r="C248">
        <v>309116.05607403902</v>
      </c>
    </row>
    <row r="249" spans="1:3" x14ac:dyDescent="0.25">
      <c r="A249">
        <v>241</v>
      </c>
      <c r="B249">
        <v>190457.2068551867</v>
      </c>
      <c r="C249">
        <v>225665.10205486434</v>
      </c>
    </row>
    <row r="250" spans="1:3" x14ac:dyDescent="0.25">
      <c r="A250">
        <v>242</v>
      </c>
      <c r="B250">
        <v>210918.86832253527</v>
      </c>
      <c r="C250">
        <v>210538.62347110489</v>
      </c>
    </row>
    <row r="251" spans="1:3" x14ac:dyDescent="0.25">
      <c r="A251">
        <v>243</v>
      </c>
      <c r="B251">
        <v>168533.05423053366</v>
      </c>
      <c r="C251">
        <v>312586.88542014419</v>
      </c>
    </row>
    <row r="252" spans="1:3" x14ac:dyDescent="0.25">
      <c r="A252">
        <v>244</v>
      </c>
      <c r="B252">
        <v>250420.37735919908</v>
      </c>
      <c r="C252">
        <v>340928.31215746829</v>
      </c>
    </row>
    <row r="253" spans="1:3" x14ac:dyDescent="0.25">
      <c r="A253">
        <v>245</v>
      </c>
      <c r="B253">
        <v>230465.74747004703</v>
      </c>
      <c r="C253">
        <v>216320.05097281208</v>
      </c>
    </row>
    <row r="254" spans="1:3" x14ac:dyDescent="0.25">
      <c r="A254">
        <v>246</v>
      </c>
      <c r="B254">
        <v>183440.78699095064</v>
      </c>
      <c r="C254">
        <v>211133.6700857488</v>
      </c>
    </row>
    <row r="255" spans="1:3" x14ac:dyDescent="0.25">
      <c r="A255">
        <v>247</v>
      </c>
      <c r="B255">
        <v>206198.61476306221</v>
      </c>
      <c r="C255">
        <v>354339.40263663809</v>
      </c>
    </row>
    <row r="256" spans="1:3" x14ac:dyDescent="0.25">
      <c r="A256">
        <v>248</v>
      </c>
      <c r="B256">
        <v>272534.93257633602</v>
      </c>
      <c r="C256">
        <v>176845.59242616614</v>
      </c>
    </row>
    <row r="257" spans="1:3" x14ac:dyDescent="0.25">
      <c r="A257">
        <v>249</v>
      </c>
      <c r="B257">
        <v>131444.06240460314</v>
      </c>
      <c r="C257">
        <v>192666.63593857145</v>
      </c>
    </row>
    <row r="258" spans="1:3" x14ac:dyDescent="0.25">
      <c r="A258">
        <v>250</v>
      </c>
      <c r="B258">
        <v>192122.25086431007</v>
      </c>
      <c r="C258">
        <v>294453.06138515176</v>
      </c>
    </row>
    <row r="259" spans="1:3" x14ac:dyDescent="0.25">
      <c r="A259">
        <v>251</v>
      </c>
      <c r="B259">
        <v>245389.2368867622</v>
      </c>
      <c r="C259">
        <v>324190.62147849618</v>
      </c>
    </row>
    <row r="260" spans="1:3" x14ac:dyDescent="0.25">
      <c r="A260">
        <v>252</v>
      </c>
      <c r="B260">
        <v>278855.01772503788</v>
      </c>
      <c r="C260">
        <v>157561.14828944282</v>
      </c>
    </row>
    <row r="261" spans="1:3" x14ac:dyDescent="0.25">
      <c r="A261">
        <v>253</v>
      </c>
      <c r="B261">
        <v>155838.95101453579</v>
      </c>
      <c r="C261">
        <v>411995.31730699132</v>
      </c>
    </row>
    <row r="262" spans="1:3" x14ac:dyDescent="0.25">
      <c r="A262">
        <v>254</v>
      </c>
      <c r="B262">
        <v>257694.82028332492</v>
      </c>
      <c r="C262">
        <v>301916.51130149158</v>
      </c>
    </row>
    <row r="263" spans="1:3" x14ac:dyDescent="0.25">
      <c r="A263">
        <v>255</v>
      </c>
      <c r="B263">
        <v>317737.36253513722</v>
      </c>
      <c r="C263">
        <v>222201.89918513809</v>
      </c>
    </row>
    <row r="264" spans="1:3" x14ac:dyDescent="0.25">
      <c r="A264">
        <v>256</v>
      </c>
      <c r="B264">
        <v>302387.6300696861</v>
      </c>
      <c r="C264">
        <v>151522.96397699963</v>
      </c>
    </row>
    <row r="265" spans="1:3" x14ac:dyDescent="0.25">
      <c r="A265">
        <v>257</v>
      </c>
      <c r="B265">
        <v>153028.54437799787</v>
      </c>
      <c r="C265">
        <v>371731.75201042625</v>
      </c>
    </row>
    <row r="266" spans="1:3" x14ac:dyDescent="0.25">
      <c r="A266">
        <v>258</v>
      </c>
      <c r="B266">
        <v>334820.61693384999</v>
      </c>
      <c r="C266">
        <v>261401.85621325753</v>
      </c>
    </row>
    <row r="267" spans="1:3" x14ac:dyDescent="0.25">
      <c r="A267">
        <v>259</v>
      </c>
      <c r="B267">
        <v>243463.80564041669</v>
      </c>
      <c r="C267">
        <v>212730.46663893966</v>
      </c>
    </row>
    <row r="268" spans="1:3" x14ac:dyDescent="0.25">
      <c r="A268">
        <v>260</v>
      </c>
      <c r="B268">
        <v>234033.02515135988</v>
      </c>
      <c r="C268">
        <v>223589.3739818476</v>
      </c>
    </row>
    <row r="269" spans="1:3" x14ac:dyDescent="0.25">
      <c r="A269">
        <v>261</v>
      </c>
      <c r="B269">
        <v>318305.13053473475</v>
      </c>
      <c r="C269">
        <v>213016.79643994718</v>
      </c>
    </row>
    <row r="270" spans="1:3" x14ac:dyDescent="0.25">
      <c r="A270">
        <v>262</v>
      </c>
      <c r="B270">
        <v>275116.83937252214</v>
      </c>
      <c r="C270">
        <v>328780.13654383249</v>
      </c>
    </row>
    <row r="271" spans="1:3" x14ac:dyDescent="0.25">
      <c r="A271">
        <v>263</v>
      </c>
      <c r="B271">
        <v>191519.4455661141</v>
      </c>
      <c r="C271">
        <v>410071.02256331634</v>
      </c>
    </row>
    <row r="272" spans="1:3" x14ac:dyDescent="0.25">
      <c r="A272">
        <v>264</v>
      </c>
      <c r="B272">
        <v>160230.42054179095</v>
      </c>
      <c r="C272">
        <v>213898.59642110529</v>
      </c>
    </row>
    <row r="273" spans="1:3" x14ac:dyDescent="0.25">
      <c r="A273">
        <v>265</v>
      </c>
      <c r="B273">
        <v>207383.37402407295</v>
      </c>
      <c r="C273">
        <v>294646.83487533178</v>
      </c>
    </row>
    <row r="274" spans="1:3" x14ac:dyDescent="0.25">
      <c r="A274">
        <v>266</v>
      </c>
      <c r="B274">
        <v>233579.29709072446</v>
      </c>
      <c r="C274">
        <v>269271.35457602434</v>
      </c>
    </row>
    <row r="275" spans="1:3" x14ac:dyDescent="0.25">
      <c r="A275">
        <v>267</v>
      </c>
      <c r="B275">
        <v>189841.23146442292</v>
      </c>
      <c r="C275">
        <v>245500.55432533269</v>
      </c>
    </row>
    <row r="276" spans="1:3" x14ac:dyDescent="0.25">
      <c r="A276">
        <v>268</v>
      </c>
      <c r="B276">
        <v>201724.2964223421</v>
      </c>
      <c r="C276">
        <v>159426.22242664249</v>
      </c>
    </row>
    <row r="277" spans="1:3" x14ac:dyDescent="0.25">
      <c r="A277">
        <v>269</v>
      </c>
      <c r="B277">
        <v>225373.50864961735</v>
      </c>
      <c r="C277">
        <v>233322.73625781984</v>
      </c>
    </row>
    <row r="278" spans="1:3" x14ac:dyDescent="0.25">
      <c r="A278">
        <v>270</v>
      </c>
      <c r="B278">
        <v>221725.22909204476</v>
      </c>
      <c r="C278">
        <v>270069.3783610044</v>
      </c>
    </row>
    <row r="279" spans="1:3" x14ac:dyDescent="0.25">
      <c r="A279">
        <v>271</v>
      </c>
      <c r="B279">
        <v>239808.28628435271</v>
      </c>
      <c r="C279">
        <v>258889.71169329688</v>
      </c>
    </row>
    <row r="280" spans="1:3" x14ac:dyDescent="0.25">
      <c r="A280">
        <v>272</v>
      </c>
      <c r="B280">
        <v>212588.76055611987</v>
      </c>
      <c r="C280">
        <v>353349.5543711526</v>
      </c>
    </row>
    <row r="281" spans="1:3" x14ac:dyDescent="0.25">
      <c r="A281">
        <v>273</v>
      </c>
      <c r="B281">
        <v>160683.04264529361</v>
      </c>
      <c r="C281">
        <v>369150.53446576168</v>
      </c>
    </row>
    <row r="282" spans="1:3" x14ac:dyDescent="0.25">
      <c r="A282">
        <v>274</v>
      </c>
      <c r="B282">
        <v>285568.94384009129</v>
      </c>
      <c r="C282">
        <v>226723.66656748738</v>
      </c>
    </row>
    <row r="283" spans="1:3" x14ac:dyDescent="0.25">
      <c r="A283">
        <v>275</v>
      </c>
      <c r="B283">
        <v>250518.87439026084</v>
      </c>
      <c r="C283">
        <v>354632.51969846105</v>
      </c>
    </row>
    <row r="284" spans="1:3" x14ac:dyDescent="0.25">
      <c r="A284">
        <v>276</v>
      </c>
      <c r="B284">
        <v>236147.77431973201</v>
      </c>
      <c r="C284">
        <v>259130.3822143529</v>
      </c>
    </row>
    <row r="285" spans="1:3" x14ac:dyDescent="0.25">
      <c r="A285">
        <v>277</v>
      </c>
      <c r="B285">
        <v>203742.82262388611</v>
      </c>
      <c r="C285">
        <v>224005.97419614482</v>
      </c>
    </row>
    <row r="286" spans="1:3" x14ac:dyDescent="0.25">
      <c r="A286">
        <v>278</v>
      </c>
      <c r="B286">
        <v>217509.18912400241</v>
      </c>
      <c r="C286">
        <v>241217.06673908065</v>
      </c>
    </row>
    <row r="287" spans="1:3" x14ac:dyDescent="0.25">
      <c r="A287">
        <v>279</v>
      </c>
      <c r="B287">
        <v>324439.06406988972</v>
      </c>
      <c r="C287">
        <v>310317.79076652549</v>
      </c>
    </row>
    <row r="288" spans="1:3" x14ac:dyDescent="0.25">
      <c r="A288">
        <v>280</v>
      </c>
      <c r="B288">
        <v>323284.8957033279</v>
      </c>
      <c r="C288">
        <v>203213.65427340625</v>
      </c>
    </row>
    <row r="289" spans="1:3" x14ac:dyDescent="0.25">
      <c r="A289">
        <v>281</v>
      </c>
      <c r="B289">
        <v>195319.42491552728</v>
      </c>
      <c r="C289">
        <v>191714.98915732087</v>
      </c>
    </row>
    <row r="290" spans="1:3" x14ac:dyDescent="0.25">
      <c r="A290">
        <v>282</v>
      </c>
      <c r="B290">
        <v>223713.03641024258</v>
      </c>
      <c r="C290">
        <v>279387.24655856425</v>
      </c>
    </row>
    <row r="291" spans="1:3" x14ac:dyDescent="0.25">
      <c r="A291">
        <v>283</v>
      </c>
      <c r="B291">
        <v>260081.36390365683</v>
      </c>
      <c r="C291">
        <v>272983.03912619635</v>
      </c>
    </row>
    <row r="292" spans="1:3" x14ac:dyDescent="0.25">
      <c r="A292">
        <v>284</v>
      </c>
      <c r="B292">
        <v>241707.84734814503</v>
      </c>
      <c r="C292">
        <v>218150.15656821002</v>
      </c>
    </row>
    <row r="293" spans="1:3" x14ac:dyDescent="0.25">
      <c r="A293">
        <v>285</v>
      </c>
      <c r="B293">
        <v>201079.1670152625</v>
      </c>
      <c r="C293">
        <v>299595.27815749258</v>
      </c>
    </row>
    <row r="294" spans="1:3" x14ac:dyDescent="0.25">
      <c r="A294">
        <v>286</v>
      </c>
      <c r="B294">
        <v>265904.99974896869</v>
      </c>
      <c r="C294">
        <v>203402.24374612834</v>
      </c>
    </row>
    <row r="295" spans="1:3" x14ac:dyDescent="0.25">
      <c r="A295">
        <v>287</v>
      </c>
      <c r="B295">
        <v>223197.85696835016</v>
      </c>
      <c r="C295">
        <v>195699.67449393173</v>
      </c>
    </row>
    <row r="296" spans="1:3" x14ac:dyDescent="0.25">
      <c r="A296">
        <v>288</v>
      </c>
      <c r="B296">
        <v>184034.37387344465</v>
      </c>
      <c r="C296">
        <v>288763.72836777603</v>
      </c>
    </row>
    <row r="297" spans="1:3" x14ac:dyDescent="0.25">
      <c r="A297">
        <v>289</v>
      </c>
      <c r="B297">
        <v>178376.79409808532</v>
      </c>
      <c r="C297">
        <v>225818.12873790748</v>
      </c>
    </row>
    <row r="298" spans="1:3" x14ac:dyDescent="0.25">
      <c r="A298">
        <v>290</v>
      </c>
      <c r="B298">
        <v>202251.39361819866</v>
      </c>
      <c r="C298">
        <v>322215.23053305043</v>
      </c>
    </row>
    <row r="299" spans="1:3" x14ac:dyDescent="0.25">
      <c r="A299">
        <v>291</v>
      </c>
      <c r="B299">
        <v>213798.99219646509</v>
      </c>
      <c r="C299">
        <v>224094.26435535835</v>
      </c>
    </row>
    <row r="300" spans="1:3" x14ac:dyDescent="0.25">
      <c r="A300">
        <v>292</v>
      </c>
      <c r="B300">
        <v>165977.58153013495</v>
      </c>
      <c r="C300">
        <v>186996.3456597804</v>
      </c>
    </row>
    <row r="301" spans="1:3" x14ac:dyDescent="0.25">
      <c r="A301">
        <v>293</v>
      </c>
      <c r="B301">
        <v>254572.68845070084</v>
      </c>
      <c r="C301">
        <v>285477.61344535265</v>
      </c>
    </row>
    <row r="302" spans="1:3" x14ac:dyDescent="0.25">
      <c r="A302">
        <v>294</v>
      </c>
      <c r="B302">
        <v>232698.12539691091</v>
      </c>
      <c r="C302">
        <v>228680.62788170361</v>
      </c>
    </row>
    <row r="303" spans="1:3" x14ac:dyDescent="0.25">
      <c r="A303">
        <v>295</v>
      </c>
      <c r="B303">
        <v>234974.85571544472</v>
      </c>
      <c r="C303">
        <v>123300.02564728791</v>
      </c>
    </row>
    <row r="304" spans="1:3" x14ac:dyDescent="0.25">
      <c r="A304">
        <v>296</v>
      </c>
      <c r="B304">
        <v>230108.46919710591</v>
      </c>
      <c r="C304">
        <v>283463.75875362562</v>
      </c>
    </row>
    <row r="305" spans="1:3" x14ac:dyDescent="0.25">
      <c r="A305">
        <v>297</v>
      </c>
      <c r="B305">
        <v>262935.94195636443</v>
      </c>
      <c r="C305">
        <v>236869.5017406827</v>
      </c>
    </row>
    <row r="306" spans="1:3" x14ac:dyDescent="0.25">
      <c r="A306">
        <v>298</v>
      </c>
      <c r="B306">
        <v>176088.74232186246</v>
      </c>
      <c r="C306">
        <v>151435.7590449212</v>
      </c>
    </row>
    <row r="307" spans="1:3" x14ac:dyDescent="0.25">
      <c r="A307">
        <v>299</v>
      </c>
      <c r="B307">
        <v>220609.77414175129</v>
      </c>
      <c r="C307">
        <v>305341.91823707812</v>
      </c>
    </row>
    <row r="308" spans="1:3" x14ac:dyDescent="0.25">
      <c r="A308">
        <v>300</v>
      </c>
      <c r="B308">
        <v>214274.66079287959</v>
      </c>
      <c r="C308">
        <v>242396.55043083124</v>
      </c>
    </row>
    <row r="309" spans="1:3" x14ac:dyDescent="0.25">
      <c r="A309">
        <v>301</v>
      </c>
      <c r="B309">
        <v>201942.99125503268</v>
      </c>
      <c r="C309">
        <v>334569.24349859916</v>
      </c>
    </row>
    <row r="310" spans="1:3" x14ac:dyDescent="0.25">
      <c r="A310">
        <v>302</v>
      </c>
      <c r="B310">
        <v>225797.85637432666</v>
      </c>
      <c r="C310">
        <v>297418.77408099943</v>
      </c>
    </row>
    <row r="311" spans="1:3" x14ac:dyDescent="0.25">
      <c r="A311">
        <v>303</v>
      </c>
      <c r="B311">
        <v>184075.12247831619</v>
      </c>
      <c r="C311">
        <v>179384.58228075114</v>
      </c>
    </row>
    <row r="312" spans="1:3" x14ac:dyDescent="0.25">
      <c r="A312">
        <v>304</v>
      </c>
      <c r="B312">
        <v>265972.73670610227</v>
      </c>
      <c r="C312">
        <v>277138.88679810928</v>
      </c>
    </row>
    <row r="313" spans="1:3" x14ac:dyDescent="0.25">
      <c r="A313">
        <v>305</v>
      </c>
      <c r="B313">
        <v>217441.21917783259</v>
      </c>
      <c r="C313">
        <v>188202.76147503211</v>
      </c>
    </row>
    <row r="314" spans="1:3" x14ac:dyDescent="0.25">
      <c r="A314">
        <v>306</v>
      </c>
      <c r="B314">
        <v>305655.94301227201</v>
      </c>
      <c r="C314">
        <v>165619.959879042</v>
      </c>
    </row>
    <row r="315" spans="1:3" x14ac:dyDescent="0.25">
      <c r="A315">
        <v>307</v>
      </c>
      <c r="B315">
        <v>278436.6225547925</v>
      </c>
      <c r="C315">
        <v>243071.73383016759</v>
      </c>
    </row>
    <row r="316" spans="1:3" x14ac:dyDescent="0.25">
      <c r="A316">
        <v>308</v>
      </c>
      <c r="B316">
        <v>349498.43273806589</v>
      </c>
      <c r="C316">
        <v>249122.83722393675</v>
      </c>
    </row>
    <row r="317" spans="1:3" x14ac:dyDescent="0.25">
      <c r="A317">
        <v>309</v>
      </c>
      <c r="B317">
        <v>286707.51806918258</v>
      </c>
      <c r="C317">
        <v>246675.81326081403</v>
      </c>
    </row>
    <row r="318" spans="1:3" x14ac:dyDescent="0.25">
      <c r="A318">
        <v>310</v>
      </c>
      <c r="B318">
        <v>319125.73163898883</v>
      </c>
      <c r="C318">
        <v>280751.85933576763</v>
      </c>
    </row>
    <row r="319" spans="1:3" x14ac:dyDescent="0.25">
      <c r="A319">
        <v>311</v>
      </c>
      <c r="B319">
        <v>256286.38737520008</v>
      </c>
      <c r="C319">
        <v>170233.21370316113</v>
      </c>
    </row>
    <row r="320" spans="1:3" x14ac:dyDescent="0.25">
      <c r="A320">
        <v>312</v>
      </c>
      <c r="B320">
        <v>239295.67565797057</v>
      </c>
      <c r="C320">
        <v>181244.5510797133</v>
      </c>
    </row>
    <row r="321" spans="1:3" x14ac:dyDescent="0.25">
      <c r="A321">
        <v>313</v>
      </c>
      <c r="B321">
        <v>192838.91784488229</v>
      </c>
      <c r="C321">
        <v>303030.48789424892</v>
      </c>
    </row>
    <row r="322" spans="1:3" x14ac:dyDescent="0.25">
      <c r="A322">
        <v>314</v>
      </c>
      <c r="B322">
        <v>223053.4645073541</v>
      </c>
      <c r="C322">
        <v>262842.82435478689</v>
      </c>
    </row>
    <row r="323" spans="1:3" x14ac:dyDescent="0.25">
      <c r="A323">
        <v>315</v>
      </c>
      <c r="B323">
        <v>122913.7978834534</v>
      </c>
      <c r="C323">
        <v>176534.00092468402</v>
      </c>
    </row>
    <row r="324" spans="1:3" x14ac:dyDescent="0.25">
      <c r="A324">
        <v>316</v>
      </c>
      <c r="B324">
        <v>145830.17908359095</v>
      </c>
      <c r="C324">
        <v>196263.51088875296</v>
      </c>
    </row>
    <row r="325" spans="1:3" x14ac:dyDescent="0.25">
      <c r="A325">
        <v>317</v>
      </c>
      <c r="B325">
        <v>198588.85752184235</v>
      </c>
      <c r="C325">
        <v>192109.28823734543</v>
      </c>
    </row>
    <row r="326" spans="1:3" x14ac:dyDescent="0.25">
      <c r="A326">
        <v>318</v>
      </c>
      <c r="B326">
        <v>321075.32293378748</v>
      </c>
      <c r="C326">
        <v>195536.16352009217</v>
      </c>
    </row>
    <row r="327" spans="1:3" x14ac:dyDescent="0.25">
      <c r="A327">
        <v>319</v>
      </c>
      <c r="B327">
        <v>295640.71148791868</v>
      </c>
      <c r="C327">
        <v>240421.26015560876</v>
      </c>
    </row>
    <row r="328" spans="1:3" x14ac:dyDescent="0.25">
      <c r="A328">
        <v>320</v>
      </c>
      <c r="B328">
        <v>248385.8050903776</v>
      </c>
      <c r="C328">
        <v>261017.48464918535</v>
      </c>
    </row>
    <row r="329" spans="1:3" x14ac:dyDescent="0.25">
      <c r="A329">
        <v>321</v>
      </c>
      <c r="B329">
        <v>185923.6467299113</v>
      </c>
      <c r="C329">
        <v>208625.00286669881</v>
      </c>
    </row>
    <row r="330" spans="1:3" x14ac:dyDescent="0.25">
      <c r="A330">
        <v>322</v>
      </c>
      <c r="B330">
        <v>264187.58584861853</v>
      </c>
      <c r="C330">
        <v>210085.73023379708</v>
      </c>
    </row>
    <row r="331" spans="1:3" x14ac:dyDescent="0.25">
      <c r="A331">
        <v>323</v>
      </c>
      <c r="B331">
        <v>286178.84843607119</v>
      </c>
      <c r="C331">
        <v>246828.7259912318</v>
      </c>
    </row>
    <row r="332" spans="1:3" x14ac:dyDescent="0.25">
      <c r="A332">
        <v>324</v>
      </c>
      <c r="B332">
        <v>202218.74373567189</v>
      </c>
      <c r="C332">
        <v>153563.82989706416</v>
      </c>
    </row>
    <row r="333" spans="1:3" x14ac:dyDescent="0.25">
      <c r="A333">
        <v>325</v>
      </c>
      <c r="B333">
        <v>180971.76079454512</v>
      </c>
      <c r="C333">
        <v>181782.83796709147</v>
      </c>
    </row>
    <row r="334" spans="1:3" x14ac:dyDescent="0.25">
      <c r="A334">
        <v>326</v>
      </c>
      <c r="B334">
        <v>260947.22015321502</v>
      </c>
      <c r="C334">
        <v>253492.36541085466</v>
      </c>
    </row>
    <row r="335" spans="1:3" x14ac:dyDescent="0.25">
      <c r="A335">
        <v>327</v>
      </c>
      <c r="B335">
        <v>231742.82154323268</v>
      </c>
      <c r="C335">
        <v>198639.32830704725</v>
      </c>
    </row>
    <row r="336" spans="1:3" x14ac:dyDescent="0.25">
      <c r="A336">
        <v>328</v>
      </c>
      <c r="B336">
        <v>343382.70972299029</v>
      </c>
      <c r="C336">
        <v>218992.73604924083</v>
      </c>
    </row>
    <row r="337" spans="1:3" x14ac:dyDescent="0.25">
      <c r="A337">
        <v>329</v>
      </c>
      <c r="B337">
        <v>253254.28659336592</v>
      </c>
      <c r="C337">
        <v>206432.04048724941</v>
      </c>
    </row>
    <row r="338" spans="1:3" x14ac:dyDescent="0.25">
      <c r="A338">
        <v>330</v>
      </c>
      <c r="B338">
        <v>231524.65322997674</v>
      </c>
      <c r="C338">
        <v>236967.41786978574</v>
      </c>
    </row>
    <row r="339" spans="1:3" x14ac:dyDescent="0.25">
      <c r="A339">
        <v>331</v>
      </c>
      <c r="B339">
        <v>150519.93854496261</v>
      </c>
      <c r="C339">
        <v>342020.22711152554</v>
      </c>
    </row>
    <row r="340" spans="1:3" x14ac:dyDescent="0.25">
      <c r="A340">
        <v>332</v>
      </c>
      <c r="B340">
        <v>363466.78221082711</v>
      </c>
      <c r="C340">
        <v>290949.71828148485</v>
      </c>
    </row>
    <row r="341" spans="1:3" x14ac:dyDescent="0.25">
      <c r="A341">
        <v>333</v>
      </c>
      <c r="B341">
        <v>159293.20388531181</v>
      </c>
      <c r="C341">
        <v>291590.24541669356</v>
      </c>
    </row>
    <row r="342" spans="1:3" x14ac:dyDescent="0.25">
      <c r="A342">
        <v>334</v>
      </c>
      <c r="B342">
        <v>204486.09516238718</v>
      </c>
      <c r="C342">
        <v>157550.12251743543</v>
      </c>
    </row>
    <row r="343" spans="1:3" x14ac:dyDescent="0.25">
      <c r="A343">
        <v>335</v>
      </c>
      <c r="B343">
        <v>281063.18071362394</v>
      </c>
      <c r="C343">
        <v>169522.1313256681</v>
      </c>
    </row>
    <row r="344" spans="1:3" x14ac:dyDescent="0.25">
      <c r="A344">
        <v>336</v>
      </c>
      <c r="B344">
        <v>224158.96100483291</v>
      </c>
      <c r="C344">
        <v>252359.96404997434</v>
      </c>
    </row>
    <row r="345" spans="1:3" x14ac:dyDescent="0.25">
      <c r="A345">
        <v>337</v>
      </c>
      <c r="B345">
        <v>312446.99667763215</v>
      </c>
      <c r="C345">
        <v>266253.22724513704</v>
      </c>
    </row>
    <row r="346" spans="1:3" x14ac:dyDescent="0.25">
      <c r="A346">
        <v>338</v>
      </c>
      <c r="B346">
        <v>320947.36982798373</v>
      </c>
      <c r="C346">
        <v>255972.5004733536</v>
      </c>
    </row>
    <row r="347" spans="1:3" x14ac:dyDescent="0.25">
      <c r="A347">
        <v>339</v>
      </c>
      <c r="B347">
        <v>244539.01966349909</v>
      </c>
      <c r="C347">
        <v>265766.78532506456</v>
      </c>
    </row>
    <row r="348" spans="1:3" x14ac:dyDescent="0.25">
      <c r="A348">
        <v>340</v>
      </c>
      <c r="B348">
        <v>266059.39485215576</v>
      </c>
      <c r="C348">
        <v>192216.28682803613</v>
      </c>
    </row>
    <row r="349" spans="1:3" x14ac:dyDescent="0.25">
      <c r="A349">
        <v>341</v>
      </c>
      <c r="B349">
        <v>268217.08247462445</v>
      </c>
      <c r="C349">
        <v>293452.91661913646</v>
      </c>
    </row>
    <row r="350" spans="1:3" x14ac:dyDescent="0.25">
      <c r="A350">
        <v>342</v>
      </c>
      <c r="B350">
        <v>207341.28385093782</v>
      </c>
      <c r="C350">
        <v>222518.93837087118</v>
      </c>
    </row>
    <row r="351" spans="1:3" x14ac:dyDescent="0.25">
      <c r="A351">
        <v>343</v>
      </c>
      <c r="B351">
        <v>219800.3626067749</v>
      </c>
      <c r="C351">
        <v>174049.11004292811</v>
      </c>
    </row>
    <row r="352" spans="1:3" x14ac:dyDescent="0.25">
      <c r="A352">
        <v>344</v>
      </c>
      <c r="B352">
        <v>300304.38621243549</v>
      </c>
      <c r="C352">
        <v>201915.43229643579</v>
      </c>
    </row>
    <row r="353" spans="1:3" x14ac:dyDescent="0.25">
      <c r="A353">
        <v>345</v>
      </c>
      <c r="B353">
        <v>174472.50974943436</v>
      </c>
      <c r="C353">
        <v>325094.89604931721</v>
      </c>
    </row>
    <row r="354" spans="1:3" x14ac:dyDescent="0.25">
      <c r="A354">
        <v>346</v>
      </c>
      <c r="B354">
        <v>315445.1428948408</v>
      </c>
      <c r="C354">
        <v>200097.33940224352</v>
      </c>
    </row>
    <row r="355" spans="1:3" x14ac:dyDescent="0.25">
      <c r="A355">
        <v>347</v>
      </c>
      <c r="B355">
        <v>292551.24034980242</v>
      </c>
      <c r="C355">
        <v>205877.12987637983</v>
      </c>
    </row>
    <row r="356" spans="1:3" x14ac:dyDescent="0.25">
      <c r="A356">
        <v>348</v>
      </c>
      <c r="B356">
        <v>285196.47292320197</v>
      </c>
      <c r="C356">
        <v>231462.20117751902</v>
      </c>
    </row>
    <row r="357" spans="1:3" x14ac:dyDescent="0.25">
      <c r="A357">
        <v>349</v>
      </c>
      <c r="B357">
        <v>314428.57179103256</v>
      </c>
      <c r="C357">
        <v>316400.67318361526</v>
      </c>
    </row>
    <row r="358" spans="1:3" x14ac:dyDescent="0.25">
      <c r="A358">
        <v>350</v>
      </c>
      <c r="B358">
        <v>204352.79884375285</v>
      </c>
      <c r="C358">
        <v>260525.16861314859</v>
      </c>
    </row>
    <row r="359" spans="1:3" x14ac:dyDescent="0.25">
      <c r="A359">
        <v>351</v>
      </c>
      <c r="B359">
        <v>211769.75555059136</v>
      </c>
      <c r="C359">
        <v>177161.60760042298</v>
      </c>
    </row>
    <row r="360" spans="1:3" x14ac:dyDescent="0.25">
      <c r="A360">
        <v>352</v>
      </c>
      <c r="B360">
        <v>223912.66532269967</v>
      </c>
      <c r="C360">
        <v>217652.02276483152</v>
      </c>
    </row>
    <row r="361" spans="1:3" x14ac:dyDescent="0.25">
      <c r="A361">
        <v>353</v>
      </c>
      <c r="B361">
        <v>203808.10139668113</v>
      </c>
      <c r="C361">
        <v>282989.51211708784</v>
      </c>
    </row>
    <row r="362" spans="1:3" x14ac:dyDescent="0.25">
      <c r="A362">
        <v>354</v>
      </c>
      <c r="B362">
        <v>242866.81482894474</v>
      </c>
      <c r="C362">
        <v>226820.05439137315</v>
      </c>
    </row>
    <row r="363" spans="1:3" x14ac:dyDescent="0.25">
      <c r="A363">
        <v>355</v>
      </c>
      <c r="B363">
        <v>242226.16501214192</v>
      </c>
      <c r="C363">
        <v>151515.97556275383</v>
      </c>
    </row>
    <row r="364" spans="1:3" x14ac:dyDescent="0.25">
      <c r="A364">
        <v>356</v>
      </c>
      <c r="B364">
        <v>257100.21359031743</v>
      </c>
      <c r="C364">
        <v>163760.08590848208</v>
      </c>
    </row>
    <row r="365" spans="1:3" x14ac:dyDescent="0.25">
      <c r="A365">
        <v>357</v>
      </c>
      <c r="B365">
        <v>251733.29613761176</v>
      </c>
      <c r="C365">
        <v>215893.22483638398</v>
      </c>
    </row>
    <row r="366" spans="1:3" x14ac:dyDescent="0.25">
      <c r="A366">
        <v>358</v>
      </c>
      <c r="B366">
        <v>266146.67147340515</v>
      </c>
      <c r="C366">
        <v>317519.28482508042</v>
      </c>
    </row>
    <row r="367" spans="1:3" x14ac:dyDescent="0.25">
      <c r="A367">
        <v>359</v>
      </c>
      <c r="B367">
        <v>204289.1868525483</v>
      </c>
      <c r="C367">
        <v>192087.39918135319</v>
      </c>
    </row>
    <row r="368" spans="1:3" x14ac:dyDescent="0.25">
      <c r="A368">
        <v>360</v>
      </c>
      <c r="B368">
        <v>202303.60618299202</v>
      </c>
      <c r="C368">
        <v>203953.32422920607</v>
      </c>
    </row>
    <row r="369" spans="1:3" x14ac:dyDescent="0.25">
      <c r="A369">
        <v>361</v>
      </c>
      <c r="B369">
        <v>189294.62695965462</v>
      </c>
      <c r="C369">
        <v>234619.80572399378</v>
      </c>
    </row>
    <row r="370" spans="1:3" x14ac:dyDescent="0.25">
      <c r="A370">
        <v>362</v>
      </c>
      <c r="B370">
        <v>267843.58117707627</v>
      </c>
      <c r="C370">
        <v>341478.89387825428</v>
      </c>
    </row>
    <row r="371" spans="1:3" x14ac:dyDescent="0.25">
      <c r="A371">
        <v>363</v>
      </c>
      <c r="B371">
        <v>317517.63951948524</v>
      </c>
      <c r="C371">
        <v>250850.53341363501</v>
      </c>
    </row>
    <row r="372" spans="1:3" x14ac:dyDescent="0.25">
      <c r="A372">
        <v>364</v>
      </c>
      <c r="B372">
        <v>222395.69625776683</v>
      </c>
      <c r="C372">
        <v>180479.03652388131</v>
      </c>
    </row>
    <row r="373" spans="1:3" x14ac:dyDescent="0.25">
      <c r="A373">
        <v>365</v>
      </c>
      <c r="B373">
        <v>267761.73978485796</v>
      </c>
      <c r="C373">
        <v>211284.36983579199</v>
      </c>
    </row>
    <row r="374" spans="1:3" x14ac:dyDescent="0.25">
      <c r="A374">
        <v>366</v>
      </c>
      <c r="B374">
        <v>306619.74941787875</v>
      </c>
      <c r="C374">
        <v>241469.49057960141</v>
      </c>
    </row>
    <row r="375" spans="1:3" x14ac:dyDescent="0.25">
      <c r="A375">
        <v>367</v>
      </c>
      <c r="B375">
        <v>256512.65870553948</v>
      </c>
      <c r="C375">
        <v>180791.94893661031</v>
      </c>
    </row>
    <row r="376" spans="1:3" x14ac:dyDescent="0.25">
      <c r="A376">
        <v>368</v>
      </c>
      <c r="B376">
        <v>254647.68650880494</v>
      </c>
      <c r="C376">
        <v>239041.19967613649</v>
      </c>
    </row>
    <row r="377" spans="1:3" x14ac:dyDescent="0.25">
      <c r="A377">
        <v>369</v>
      </c>
      <c r="B377">
        <v>219854.87364672939</v>
      </c>
      <c r="C377">
        <v>319430.62807257503</v>
      </c>
    </row>
    <row r="378" spans="1:3" x14ac:dyDescent="0.25">
      <c r="A378">
        <v>370</v>
      </c>
      <c r="B378">
        <v>248148.65162145469</v>
      </c>
      <c r="C378">
        <v>186551.53575840709</v>
      </c>
    </row>
    <row r="379" spans="1:3" x14ac:dyDescent="0.25">
      <c r="A379">
        <v>371</v>
      </c>
      <c r="B379">
        <v>212489.93484963349</v>
      </c>
      <c r="C379">
        <v>310323.38759116357</v>
      </c>
    </row>
    <row r="380" spans="1:3" x14ac:dyDescent="0.25">
      <c r="A380">
        <v>372</v>
      </c>
      <c r="B380">
        <v>251330.95184151593</v>
      </c>
      <c r="C380">
        <v>369840.72323253402</v>
      </c>
    </row>
    <row r="381" spans="1:3" x14ac:dyDescent="0.25">
      <c r="A381">
        <v>373</v>
      </c>
      <c r="B381">
        <v>280136.49816045939</v>
      </c>
      <c r="C381">
        <v>159686.21460978274</v>
      </c>
    </row>
    <row r="382" spans="1:3" x14ac:dyDescent="0.25">
      <c r="A382">
        <v>374</v>
      </c>
      <c r="B382">
        <v>232929.83082144434</v>
      </c>
      <c r="C382">
        <v>203540.17385683311</v>
      </c>
    </row>
    <row r="383" spans="1:3" x14ac:dyDescent="0.25">
      <c r="A383">
        <v>375</v>
      </c>
      <c r="B383">
        <v>220971.51203113989</v>
      </c>
      <c r="C383">
        <v>167775.0733811548</v>
      </c>
    </row>
    <row r="384" spans="1:3" x14ac:dyDescent="0.25">
      <c r="A384">
        <v>376</v>
      </c>
      <c r="B384">
        <v>170128.35711297209</v>
      </c>
      <c r="C384">
        <v>190359.13663187323</v>
      </c>
    </row>
    <row r="385" spans="1:3" x14ac:dyDescent="0.25">
      <c r="A385">
        <v>377</v>
      </c>
      <c r="B385">
        <v>227339.70791918793</v>
      </c>
      <c r="C385">
        <v>251775.42725336246</v>
      </c>
    </row>
    <row r="386" spans="1:3" x14ac:dyDescent="0.25">
      <c r="A386">
        <v>378</v>
      </c>
      <c r="B386">
        <v>283908.11635544494</v>
      </c>
      <c r="C386">
        <v>360033.64935430518</v>
      </c>
    </row>
    <row r="387" spans="1:3" x14ac:dyDescent="0.25">
      <c r="A387">
        <v>379</v>
      </c>
      <c r="B387">
        <v>293388.8252119883</v>
      </c>
      <c r="C387">
        <v>196863.79290810786</v>
      </c>
    </row>
    <row r="388" spans="1:3" x14ac:dyDescent="0.25">
      <c r="A388">
        <v>380</v>
      </c>
      <c r="B388">
        <v>227055.62034357188</v>
      </c>
      <c r="C388">
        <v>240647.39386598245</v>
      </c>
    </row>
    <row r="389" spans="1:3" x14ac:dyDescent="0.25">
      <c r="A389">
        <v>381</v>
      </c>
      <c r="B389">
        <v>224670.3609592818</v>
      </c>
      <c r="C389">
        <v>309858.79811133881</v>
      </c>
    </row>
    <row r="390" spans="1:3" x14ac:dyDescent="0.25">
      <c r="A390">
        <v>382</v>
      </c>
      <c r="B390">
        <v>198447.04806135676</v>
      </c>
      <c r="C390">
        <v>235084.12533818904</v>
      </c>
    </row>
    <row r="391" spans="1:3" x14ac:dyDescent="0.25">
      <c r="A391">
        <v>383</v>
      </c>
      <c r="B391">
        <v>193061.12689655146</v>
      </c>
      <c r="C391">
        <v>172948.06971282413</v>
      </c>
    </row>
    <row r="392" spans="1:3" x14ac:dyDescent="0.25">
      <c r="A392">
        <v>384</v>
      </c>
      <c r="B392">
        <v>318173.58979440841</v>
      </c>
      <c r="C392">
        <v>190039.22872233827</v>
      </c>
    </row>
    <row r="393" spans="1:3" x14ac:dyDescent="0.25">
      <c r="A393">
        <v>385</v>
      </c>
      <c r="B393">
        <v>180622.40680856732</v>
      </c>
      <c r="C393">
        <v>286093.48507582943</v>
      </c>
    </row>
    <row r="394" spans="1:3" x14ac:dyDescent="0.25">
      <c r="A394">
        <v>386</v>
      </c>
      <c r="B394">
        <v>206832.03376588202</v>
      </c>
      <c r="C394">
        <v>302459.34797257924</v>
      </c>
    </row>
    <row r="395" spans="1:3" x14ac:dyDescent="0.25">
      <c r="A395">
        <v>387</v>
      </c>
      <c r="B395">
        <v>237398.52221133074</v>
      </c>
      <c r="C395">
        <v>198425.43009299351</v>
      </c>
    </row>
    <row r="396" spans="1:3" x14ac:dyDescent="0.25">
      <c r="A396">
        <v>388</v>
      </c>
      <c r="B396">
        <v>151722.90689183949</v>
      </c>
      <c r="C396">
        <v>271322.94148730702</v>
      </c>
    </row>
    <row r="397" spans="1:3" x14ac:dyDescent="0.25">
      <c r="A397">
        <v>389</v>
      </c>
      <c r="B397">
        <v>220885.82354967485</v>
      </c>
      <c r="C397">
        <v>286271.73042311368</v>
      </c>
    </row>
    <row r="398" spans="1:3" x14ac:dyDescent="0.25">
      <c r="A398">
        <v>390</v>
      </c>
      <c r="B398">
        <v>238585.89638018078</v>
      </c>
      <c r="C398">
        <v>289397.73398581141</v>
      </c>
    </row>
    <row r="399" spans="1:3" x14ac:dyDescent="0.25">
      <c r="A399">
        <v>391</v>
      </c>
      <c r="B399">
        <v>258117.35235524343</v>
      </c>
      <c r="C399">
        <v>210399.46543100005</v>
      </c>
    </row>
    <row r="400" spans="1:3" x14ac:dyDescent="0.25">
      <c r="A400">
        <v>392</v>
      </c>
      <c r="B400">
        <v>168164.27079073095</v>
      </c>
      <c r="C400">
        <v>222730.16222717264</v>
      </c>
    </row>
    <row r="401" spans="1:3" x14ac:dyDescent="0.25">
      <c r="A401">
        <v>393</v>
      </c>
      <c r="B401">
        <v>169440.31501402979</v>
      </c>
      <c r="C401">
        <v>191924.86564373245</v>
      </c>
    </row>
    <row r="402" spans="1:3" x14ac:dyDescent="0.25">
      <c r="A402">
        <v>394</v>
      </c>
      <c r="B402">
        <v>238726.04165702919</v>
      </c>
      <c r="C402">
        <v>322269.01606927346</v>
      </c>
    </row>
    <row r="403" spans="1:3" x14ac:dyDescent="0.25">
      <c r="A403">
        <v>395</v>
      </c>
      <c r="B403">
        <v>263243.3894726804</v>
      </c>
      <c r="C403">
        <v>216702.52373816568</v>
      </c>
    </row>
    <row r="404" spans="1:3" x14ac:dyDescent="0.25">
      <c r="A404">
        <v>396</v>
      </c>
      <c r="B404">
        <v>254583.69885453486</v>
      </c>
      <c r="C404">
        <v>168368.3763243416</v>
      </c>
    </row>
    <row r="405" spans="1:3" x14ac:dyDescent="0.25">
      <c r="A405">
        <v>397</v>
      </c>
      <c r="B405">
        <v>237346.21792121622</v>
      </c>
      <c r="C405">
        <v>221548.72097628948</v>
      </c>
    </row>
    <row r="406" spans="1:3" x14ac:dyDescent="0.25">
      <c r="A406">
        <v>398</v>
      </c>
      <c r="B406">
        <v>209889.70402031404</v>
      </c>
      <c r="C406">
        <v>240645.37472595499</v>
      </c>
    </row>
    <row r="407" spans="1:3" x14ac:dyDescent="0.25">
      <c r="A407">
        <v>399</v>
      </c>
      <c r="B407">
        <v>172313.3264147265</v>
      </c>
      <c r="C407">
        <v>249265.40926289282</v>
      </c>
    </row>
    <row r="408" spans="1:3" x14ac:dyDescent="0.25">
      <c r="A408">
        <v>400</v>
      </c>
      <c r="B408">
        <v>277841.24375670258</v>
      </c>
      <c r="C408">
        <v>164499.50921088058</v>
      </c>
    </row>
    <row r="409" spans="1:3" x14ac:dyDescent="0.25">
      <c r="A409">
        <v>401</v>
      </c>
      <c r="B409">
        <v>223908.90525440898</v>
      </c>
      <c r="C409">
        <v>214569.34602591058</v>
      </c>
    </row>
    <row r="410" spans="1:3" x14ac:dyDescent="0.25">
      <c r="A410">
        <v>402</v>
      </c>
      <c r="B410">
        <v>261762.97009677763</v>
      </c>
      <c r="C410">
        <v>244510.86437057148</v>
      </c>
    </row>
    <row r="411" spans="1:3" x14ac:dyDescent="0.25">
      <c r="A411">
        <v>403</v>
      </c>
      <c r="B411">
        <v>240166.38851307388</v>
      </c>
      <c r="C411">
        <v>212321.46688783847</v>
      </c>
    </row>
    <row r="412" spans="1:3" x14ac:dyDescent="0.25">
      <c r="A412">
        <v>404</v>
      </c>
      <c r="B412">
        <v>306401.17994187278</v>
      </c>
      <c r="C412">
        <v>299631.67310050718</v>
      </c>
    </row>
    <row r="413" spans="1:3" x14ac:dyDescent="0.25">
      <c r="A413">
        <v>405</v>
      </c>
      <c r="B413">
        <v>226527.83368014565</v>
      </c>
      <c r="C413">
        <v>228836.32368727788</v>
      </c>
    </row>
    <row r="414" spans="1:3" x14ac:dyDescent="0.25">
      <c r="A414">
        <v>406</v>
      </c>
      <c r="B414">
        <v>202048.46619138395</v>
      </c>
      <c r="C414">
        <v>180893.7506743382</v>
      </c>
    </row>
    <row r="415" spans="1:3" x14ac:dyDescent="0.25">
      <c r="A415">
        <v>407</v>
      </c>
      <c r="B415">
        <v>350851.74657234026</v>
      </c>
      <c r="C415">
        <v>151410.37128629794</v>
      </c>
    </row>
    <row r="416" spans="1:3" x14ac:dyDescent="0.25">
      <c r="A416">
        <v>408</v>
      </c>
      <c r="B416">
        <v>253950.55496471733</v>
      </c>
      <c r="C416">
        <v>241241.33081001855</v>
      </c>
    </row>
    <row r="417" spans="1:3" x14ac:dyDescent="0.25">
      <c r="A417">
        <v>409</v>
      </c>
      <c r="B417">
        <v>238398.52366963879</v>
      </c>
      <c r="C417">
        <v>215373.96298317326</v>
      </c>
    </row>
    <row r="418" spans="1:3" x14ac:dyDescent="0.25">
      <c r="A418">
        <v>410</v>
      </c>
      <c r="B418">
        <v>232406.47052010804</v>
      </c>
      <c r="C418">
        <v>308924.2536195495</v>
      </c>
    </row>
    <row r="419" spans="1:3" x14ac:dyDescent="0.25">
      <c r="A419">
        <v>411</v>
      </c>
      <c r="B419">
        <v>187270.05724692269</v>
      </c>
      <c r="C419">
        <v>225461.06882926292</v>
      </c>
    </row>
    <row r="420" spans="1:3" x14ac:dyDescent="0.25">
      <c r="A420">
        <v>412</v>
      </c>
      <c r="B420">
        <v>281930.42659361294</v>
      </c>
      <c r="C420">
        <v>273315.70257961488</v>
      </c>
    </row>
    <row r="421" spans="1:3" x14ac:dyDescent="0.25">
      <c r="A421">
        <v>413</v>
      </c>
      <c r="B421">
        <v>273049.76621866017</v>
      </c>
      <c r="C421">
        <v>232539.37329661529</v>
      </c>
    </row>
    <row r="422" spans="1:3" x14ac:dyDescent="0.25">
      <c r="A422">
        <v>414</v>
      </c>
      <c r="B422">
        <v>197738.22370197438</v>
      </c>
      <c r="C422">
        <v>228226.28163544158</v>
      </c>
    </row>
    <row r="423" spans="1:3" x14ac:dyDescent="0.25">
      <c r="A423">
        <v>415</v>
      </c>
      <c r="B423">
        <v>233341.93874013639</v>
      </c>
      <c r="C423">
        <v>209979.19978548947</v>
      </c>
    </row>
    <row r="424" spans="1:3" x14ac:dyDescent="0.25">
      <c r="A424">
        <v>416</v>
      </c>
      <c r="B424">
        <v>294548.5703496249</v>
      </c>
      <c r="C424">
        <v>222084.6110883567</v>
      </c>
    </row>
    <row r="425" spans="1:3" x14ac:dyDescent="0.25">
      <c r="A425">
        <v>417</v>
      </c>
      <c r="B425">
        <v>221318.85084472483</v>
      </c>
      <c r="C425">
        <v>171662.87169678259</v>
      </c>
    </row>
    <row r="426" spans="1:3" x14ac:dyDescent="0.25">
      <c r="A426">
        <v>418</v>
      </c>
      <c r="B426">
        <v>194492.07211419111</v>
      </c>
      <c r="C426">
        <v>187920.94372562566</v>
      </c>
    </row>
    <row r="427" spans="1:3" x14ac:dyDescent="0.25">
      <c r="A427">
        <v>419</v>
      </c>
      <c r="B427">
        <v>264155.14097457117</v>
      </c>
      <c r="C427">
        <v>248753.31899796589</v>
      </c>
    </row>
    <row r="428" spans="1:3" x14ac:dyDescent="0.25">
      <c r="A428">
        <v>420</v>
      </c>
      <c r="B428">
        <v>237009.98962674933</v>
      </c>
      <c r="C428">
        <v>413455.30808828084</v>
      </c>
    </row>
    <row r="429" spans="1:3" x14ac:dyDescent="0.25">
      <c r="A429">
        <v>421</v>
      </c>
      <c r="B429">
        <v>268743.4950839018</v>
      </c>
      <c r="C429">
        <v>215584.62811342228</v>
      </c>
    </row>
    <row r="430" spans="1:3" x14ac:dyDescent="0.25">
      <c r="A430">
        <v>422</v>
      </c>
      <c r="B430">
        <v>183139.89624866494</v>
      </c>
      <c r="C430">
        <v>169607.2874226681</v>
      </c>
    </row>
    <row r="431" spans="1:3" x14ac:dyDescent="0.25">
      <c r="A431">
        <v>423</v>
      </c>
      <c r="B431">
        <v>240155.29837874332</v>
      </c>
      <c r="C431">
        <v>263752.05065315164</v>
      </c>
    </row>
    <row r="432" spans="1:3" x14ac:dyDescent="0.25">
      <c r="A432">
        <v>424</v>
      </c>
      <c r="B432">
        <v>245226.51839187444</v>
      </c>
      <c r="C432">
        <v>190815.77461278244</v>
      </c>
    </row>
    <row r="433" spans="1:3" x14ac:dyDescent="0.25">
      <c r="A433">
        <v>425</v>
      </c>
      <c r="B433">
        <v>191208.12737141436</v>
      </c>
      <c r="C433">
        <v>300094.48598475714</v>
      </c>
    </row>
    <row r="434" spans="1:3" x14ac:dyDescent="0.25">
      <c r="A434">
        <v>426</v>
      </c>
      <c r="B434">
        <v>318157.99204521428</v>
      </c>
      <c r="C434">
        <v>147983.6146314496</v>
      </c>
    </row>
    <row r="435" spans="1:3" x14ac:dyDescent="0.25">
      <c r="A435">
        <v>427</v>
      </c>
      <c r="B435">
        <v>184240.89448535594</v>
      </c>
      <c r="C435">
        <v>262361.00310074777</v>
      </c>
    </row>
    <row r="436" spans="1:3" x14ac:dyDescent="0.25">
      <c r="A436">
        <v>428</v>
      </c>
      <c r="B436">
        <v>304495.20425631589</v>
      </c>
      <c r="C436">
        <v>171160.33572032177</v>
      </c>
    </row>
    <row r="437" spans="1:3" x14ac:dyDescent="0.25">
      <c r="A437">
        <v>429</v>
      </c>
      <c r="B437">
        <v>209186.28548526813</v>
      </c>
      <c r="C437">
        <v>294633.53313125297</v>
      </c>
    </row>
    <row r="438" spans="1:3" x14ac:dyDescent="0.25">
      <c r="A438">
        <v>430</v>
      </c>
      <c r="B438">
        <v>303596.38288146985</v>
      </c>
      <c r="C438">
        <v>228258.94953162654</v>
      </c>
    </row>
    <row r="439" spans="1:3" x14ac:dyDescent="0.25">
      <c r="A439">
        <v>431</v>
      </c>
      <c r="B439">
        <v>159837.82158029126</v>
      </c>
      <c r="C439">
        <v>277786.83028697583</v>
      </c>
    </row>
    <row r="440" spans="1:3" x14ac:dyDescent="0.25">
      <c r="A440">
        <v>432</v>
      </c>
      <c r="B440">
        <v>253702.52579366791</v>
      </c>
      <c r="C440">
        <v>187651.10336458267</v>
      </c>
    </row>
    <row r="441" spans="1:3" x14ac:dyDescent="0.25">
      <c r="A441">
        <v>433</v>
      </c>
      <c r="B441">
        <v>340730.26318389201</v>
      </c>
      <c r="C441">
        <v>210475.41921767074</v>
      </c>
    </row>
    <row r="442" spans="1:3" x14ac:dyDescent="0.25">
      <c r="A442">
        <v>434</v>
      </c>
      <c r="B442">
        <v>215542.05990166264</v>
      </c>
      <c r="C442">
        <v>207131.41514905868</v>
      </c>
    </row>
    <row r="443" spans="1:3" x14ac:dyDescent="0.25">
      <c r="A443">
        <v>435</v>
      </c>
      <c r="B443">
        <v>273779.63388179126</v>
      </c>
      <c r="C443">
        <v>181759.06086081811</v>
      </c>
    </row>
    <row r="444" spans="1:3" x14ac:dyDescent="0.25">
      <c r="A444">
        <v>436</v>
      </c>
      <c r="B444">
        <v>206791.36597871562</v>
      </c>
      <c r="C444">
        <v>182139.26827970074</v>
      </c>
    </row>
    <row r="445" spans="1:3" x14ac:dyDescent="0.25">
      <c r="A445">
        <v>437</v>
      </c>
      <c r="B445">
        <v>340200.73559012311</v>
      </c>
      <c r="C445">
        <v>250214.40501121487</v>
      </c>
    </row>
    <row r="446" spans="1:3" x14ac:dyDescent="0.25">
      <c r="A446">
        <v>438</v>
      </c>
      <c r="B446">
        <v>220424.39873156036</v>
      </c>
      <c r="C446">
        <v>197916.30154951315</v>
      </c>
    </row>
    <row r="447" spans="1:3" x14ac:dyDescent="0.25">
      <c r="A447">
        <v>439</v>
      </c>
      <c r="B447">
        <v>248682.61733534359</v>
      </c>
      <c r="C447">
        <v>190179.97802354448</v>
      </c>
    </row>
    <row r="448" spans="1:3" x14ac:dyDescent="0.25">
      <c r="A448">
        <v>440</v>
      </c>
      <c r="B448">
        <v>265687.84255592967</v>
      </c>
      <c r="C448">
        <v>216126.06545267245</v>
      </c>
    </row>
    <row r="449" spans="1:3" x14ac:dyDescent="0.25">
      <c r="A449">
        <v>441</v>
      </c>
      <c r="B449">
        <v>175207.9770254289</v>
      </c>
      <c r="C449">
        <v>241971.78647759758</v>
      </c>
    </row>
    <row r="450" spans="1:3" x14ac:dyDescent="0.25">
      <c r="A450">
        <v>442</v>
      </c>
      <c r="B450">
        <v>305554.63989436015</v>
      </c>
      <c r="C450">
        <v>285914.90201552142</v>
      </c>
    </row>
    <row r="451" spans="1:3" x14ac:dyDescent="0.25">
      <c r="A451">
        <v>443</v>
      </c>
      <c r="B451">
        <v>282173.38060907635</v>
      </c>
      <c r="C451">
        <v>209021.39784334667</v>
      </c>
    </row>
    <row r="452" spans="1:3" x14ac:dyDescent="0.25">
      <c r="A452">
        <v>444</v>
      </c>
      <c r="B452">
        <v>262038.07586288833</v>
      </c>
      <c r="C452">
        <v>271184.10867783183</v>
      </c>
    </row>
    <row r="453" spans="1:3" x14ac:dyDescent="0.25">
      <c r="A453">
        <v>445</v>
      </c>
      <c r="B453">
        <v>230586.7568694581</v>
      </c>
      <c r="C453">
        <v>171080.62011476024</v>
      </c>
    </row>
    <row r="454" spans="1:3" x14ac:dyDescent="0.25">
      <c r="A454">
        <v>446</v>
      </c>
      <c r="B454">
        <v>307214.03144527867</v>
      </c>
      <c r="C454">
        <v>194314.44555350186</v>
      </c>
    </row>
    <row r="455" spans="1:3" x14ac:dyDescent="0.25">
      <c r="A455">
        <v>447</v>
      </c>
      <c r="B455">
        <v>251128.78998320966</v>
      </c>
      <c r="C455">
        <v>288613.99067836546</v>
      </c>
    </row>
    <row r="456" spans="1:3" x14ac:dyDescent="0.25">
      <c r="A456">
        <v>448</v>
      </c>
      <c r="B456">
        <v>283422.34595330298</v>
      </c>
      <c r="C456">
        <v>120571.68614806203</v>
      </c>
    </row>
    <row r="457" spans="1:3" x14ac:dyDescent="0.25">
      <c r="A457">
        <v>449</v>
      </c>
      <c r="B457">
        <v>239281.12225819804</v>
      </c>
      <c r="C457">
        <v>219656.80117737525</v>
      </c>
    </row>
    <row r="458" spans="1:3" x14ac:dyDescent="0.25">
      <c r="A458">
        <v>450</v>
      </c>
      <c r="B458">
        <v>200120.96123066597</v>
      </c>
      <c r="C458">
        <v>215225.79433520598</v>
      </c>
    </row>
    <row r="459" spans="1:3" x14ac:dyDescent="0.25">
      <c r="A459">
        <v>451</v>
      </c>
      <c r="B459">
        <v>222023.97883236987</v>
      </c>
      <c r="C459">
        <v>244585.5588524765</v>
      </c>
    </row>
    <row r="460" spans="1:3" x14ac:dyDescent="0.25">
      <c r="A460">
        <v>452</v>
      </c>
      <c r="B460">
        <v>226144.54964304334</v>
      </c>
      <c r="C460">
        <v>231528.30250057424</v>
      </c>
    </row>
    <row r="461" spans="1:3" x14ac:dyDescent="0.25">
      <c r="A461">
        <v>453</v>
      </c>
      <c r="B461">
        <v>209171.47229446782</v>
      </c>
      <c r="C461">
        <v>215575.1076586759</v>
      </c>
    </row>
    <row r="462" spans="1:3" x14ac:dyDescent="0.25">
      <c r="A462">
        <v>454</v>
      </c>
      <c r="B462">
        <v>281189.78876055952</v>
      </c>
      <c r="C462">
        <v>180700.03109755483</v>
      </c>
    </row>
    <row r="463" spans="1:3" x14ac:dyDescent="0.25">
      <c r="A463">
        <v>455</v>
      </c>
      <c r="B463">
        <v>251624.36337774561</v>
      </c>
      <c r="C463">
        <v>245353.05787381483</v>
      </c>
    </row>
    <row r="464" spans="1:3" x14ac:dyDescent="0.25">
      <c r="A464">
        <v>456</v>
      </c>
      <c r="B464">
        <v>234062.72491321596</v>
      </c>
      <c r="C464">
        <v>277035.16865078703</v>
      </c>
    </row>
    <row r="465" spans="1:3" x14ac:dyDescent="0.25">
      <c r="A465">
        <v>457</v>
      </c>
      <c r="B465">
        <v>278936.97697239369</v>
      </c>
      <c r="C465">
        <v>220969.88226056306</v>
      </c>
    </row>
    <row r="466" spans="1:3" x14ac:dyDescent="0.25">
      <c r="A466">
        <v>458</v>
      </c>
      <c r="B466">
        <v>220479.86617615412</v>
      </c>
      <c r="C466">
        <v>268861.21091003926</v>
      </c>
    </row>
    <row r="467" spans="1:3" x14ac:dyDescent="0.25">
      <c r="A467">
        <v>459</v>
      </c>
      <c r="B467">
        <v>249515.70381211536</v>
      </c>
      <c r="C467">
        <v>251934.36054793713</v>
      </c>
    </row>
    <row r="468" spans="1:3" x14ac:dyDescent="0.25">
      <c r="A468">
        <v>460</v>
      </c>
      <c r="B468">
        <v>277788.8130266518</v>
      </c>
      <c r="C468">
        <v>235514.64761575629</v>
      </c>
    </row>
    <row r="469" spans="1:3" x14ac:dyDescent="0.25">
      <c r="A469">
        <v>461</v>
      </c>
      <c r="B469">
        <v>216010.17136563317</v>
      </c>
      <c r="C469">
        <v>410619.89396805764</v>
      </c>
    </row>
    <row r="470" spans="1:3" x14ac:dyDescent="0.25">
      <c r="A470">
        <v>462</v>
      </c>
      <c r="B470">
        <v>168026.28103610754</v>
      </c>
      <c r="C470">
        <v>233859.02661141721</v>
      </c>
    </row>
    <row r="471" spans="1:3" x14ac:dyDescent="0.25">
      <c r="A471">
        <v>463</v>
      </c>
      <c r="B471">
        <v>201004.29074607187</v>
      </c>
      <c r="C471">
        <v>190162.9837890176</v>
      </c>
    </row>
    <row r="472" spans="1:3" x14ac:dyDescent="0.25">
      <c r="A472">
        <v>464</v>
      </c>
      <c r="B472">
        <v>203419.82142842261</v>
      </c>
      <c r="C472">
        <v>216304.77576926793</v>
      </c>
    </row>
    <row r="473" spans="1:3" x14ac:dyDescent="0.25">
      <c r="A473">
        <v>465</v>
      </c>
      <c r="B473">
        <v>171056.44527921823</v>
      </c>
      <c r="C473">
        <v>134310.30693619684</v>
      </c>
    </row>
    <row r="474" spans="1:3" x14ac:dyDescent="0.25">
      <c r="A474">
        <v>466</v>
      </c>
      <c r="B474">
        <v>163823.03991370599</v>
      </c>
      <c r="C474">
        <v>328709.9206525851</v>
      </c>
    </row>
    <row r="475" spans="1:3" x14ac:dyDescent="0.25">
      <c r="A475">
        <v>467</v>
      </c>
      <c r="B475">
        <v>275927.07545459684</v>
      </c>
      <c r="C475">
        <v>288549.65247105452</v>
      </c>
    </row>
    <row r="476" spans="1:3" x14ac:dyDescent="0.25">
      <c r="A476">
        <v>468</v>
      </c>
      <c r="B476">
        <v>240632.27151152209</v>
      </c>
      <c r="C476">
        <v>232607.02364364523</v>
      </c>
    </row>
    <row r="477" spans="1:3" x14ac:dyDescent="0.25">
      <c r="A477">
        <v>469</v>
      </c>
      <c r="B477">
        <v>235121.19851509854</v>
      </c>
      <c r="C477">
        <v>255056.62903412434</v>
      </c>
    </row>
    <row r="478" spans="1:3" x14ac:dyDescent="0.25">
      <c r="A478">
        <v>470</v>
      </c>
      <c r="B478">
        <v>209190.26047283321</v>
      </c>
      <c r="C478">
        <v>193167.62567350329</v>
      </c>
    </row>
    <row r="479" spans="1:3" x14ac:dyDescent="0.25">
      <c r="A479">
        <v>471</v>
      </c>
      <c r="B479">
        <v>210509.15832444609</v>
      </c>
      <c r="C479">
        <v>201280.1059387264</v>
      </c>
    </row>
    <row r="480" spans="1:3" x14ac:dyDescent="0.25">
      <c r="A480">
        <v>472</v>
      </c>
      <c r="B480">
        <v>253248.75802984068</v>
      </c>
      <c r="C480">
        <v>132862.92990021486</v>
      </c>
    </row>
    <row r="481" spans="1:3" x14ac:dyDescent="0.25">
      <c r="A481">
        <v>473</v>
      </c>
      <c r="B481">
        <v>172562.98800303487</v>
      </c>
      <c r="C481">
        <v>279212.89911584521</v>
      </c>
    </row>
    <row r="482" spans="1:3" x14ac:dyDescent="0.25">
      <c r="A482">
        <v>474</v>
      </c>
      <c r="B482">
        <v>252862.82865135817</v>
      </c>
      <c r="C482">
        <v>349482.3935587685</v>
      </c>
    </row>
    <row r="483" spans="1:3" x14ac:dyDescent="0.25">
      <c r="A483">
        <v>475</v>
      </c>
      <c r="B483">
        <v>268758.06936081854</v>
      </c>
      <c r="C483">
        <v>232532.42246483051</v>
      </c>
    </row>
    <row r="484" spans="1:3" x14ac:dyDescent="0.25">
      <c r="A484">
        <v>476</v>
      </c>
      <c r="B484">
        <v>199009.60062659113</v>
      </c>
      <c r="C484">
        <v>246735.97975156928</v>
      </c>
    </row>
    <row r="485" spans="1:3" x14ac:dyDescent="0.25">
      <c r="A485">
        <v>477</v>
      </c>
      <c r="B485">
        <v>239435.98400642342</v>
      </c>
      <c r="C485">
        <v>188095.12764390139</v>
      </c>
    </row>
    <row r="486" spans="1:3" x14ac:dyDescent="0.25">
      <c r="A486">
        <v>478</v>
      </c>
      <c r="B486">
        <v>221612.32476597934</v>
      </c>
      <c r="C486">
        <v>276135.14197668963</v>
      </c>
    </row>
    <row r="487" spans="1:3" x14ac:dyDescent="0.25">
      <c r="A487">
        <v>479</v>
      </c>
      <c r="B487">
        <v>260104.67940224192</v>
      </c>
      <c r="C487">
        <v>209835.94832167754</v>
      </c>
    </row>
    <row r="488" spans="1:3" x14ac:dyDescent="0.25">
      <c r="A488">
        <v>480</v>
      </c>
      <c r="B488">
        <v>237480.62395633032</v>
      </c>
      <c r="C488">
        <v>244467.8565031492</v>
      </c>
    </row>
    <row r="489" spans="1:3" x14ac:dyDescent="0.25">
      <c r="A489">
        <v>481</v>
      </c>
      <c r="B489">
        <v>181925.96299767736</v>
      </c>
      <c r="C489">
        <v>243469.40183470203</v>
      </c>
    </row>
    <row r="490" spans="1:3" x14ac:dyDescent="0.25">
      <c r="A490">
        <v>482</v>
      </c>
      <c r="B490">
        <v>187927.8283802481</v>
      </c>
      <c r="C490">
        <v>252514.1195115658</v>
      </c>
    </row>
    <row r="491" spans="1:3" x14ac:dyDescent="0.25">
      <c r="A491">
        <v>483</v>
      </c>
      <c r="B491">
        <v>220388.89007928691</v>
      </c>
      <c r="C491">
        <v>389706.19286681013</v>
      </c>
    </row>
    <row r="492" spans="1:3" x14ac:dyDescent="0.25">
      <c r="A492">
        <v>484</v>
      </c>
      <c r="B492">
        <v>170200.65391602079</v>
      </c>
      <c r="C492">
        <v>218404.73777290725</v>
      </c>
    </row>
    <row r="493" spans="1:3" x14ac:dyDescent="0.25">
      <c r="A493">
        <v>485</v>
      </c>
      <c r="B493">
        <v>227805.1842718226</v>
      </c>
      <c r="C493">
        <v>280189.42391938681</v>
      </c>
    </row>
    <row r="494" spans="1:3" x14ac:dyDescent="0.25">
      <c r="A494">
        <v>486</v>
      </c>
      <c r="B494">
        <v>271208.98190215341</v>
      </c>
      <c r="C494">
        <v>284330.79748230474</v>
      </c>
    </row>
    <row r="495" spans="1:3" x14ac:dyDescent="0.25">
      <c r="A495">
        <v>487</v>
      </c>
      <c r="B495">
        <v>232153.82078031363</v>
      </c>
      <c r="C495">
        <v>211563.21547377529</v>
      </c>
    </row>
    <row r="496" spans="1:3" x14ac:dyDescent="0.25">
      <c r="A496">
        <v>488</v>
      </c>
      <c r="B496">
        <v>190638.71022419116</v>
      </c>
      <c r="C496">
        <v>216132.14576313295</v>
      </c>
    </row>
    <row r="497" spans="1:3" x14ac:dyDescent="0.25">
      <c r="A497">
        <v>489</v>
      </c>
      <c r="B497">
        <v>252976.04597953791</v>
      </c>
      <c r="C497">
        <v>168210.56489811261</v>
      </c>
    </row>
    <row r="498" spans="1:3" x14ac:dyDescent="0.25">
      <c r="A498">
        <v>490</v>
      </c>
      <c r="B498">
        <v>358865.7737662688</v>
      </c>
      <c r="C498">
        <v>233873.77683712909</v>
      </c>
    </row>
    <row r="499" spans="1:3" x14ac:dyDescent="0.25">
      <c r="A499">
        <v>491</v>
      </c>
      <c r="B499">
        <v>329361.66955723678</v>
      </c>
      <c r="C499">
        <v>240061.04783610656</v>
      </c>
    </row>
    <row r="500" spans="1:3" x14ac:dyDescent="0.25">
      <c r="A500">
        <v>492</v>
      </c>
      <c r="B500">
        <v>266377.6868498348</v>
      </c>
      <c r="C500">
        <v>232702.98363667502</v>
      </c>
    </row>
    <row r="501" spans="1:3" x14ac:dyDescent="0.25">
      <c r="A501">
        <v>493</v>
      </c>
      <c r="B501">
        <v>225760.56280079702</v>
      </c>
      <c r="C501">
        <v>238062.17841414615</v>
      </c>
    </row>
    <row r="502" spans="1:3" x14ac:dyDescent="0.25">
      <c r="A502">
        <v>494</v>
      </c>
      <c r="B502">
        <v>186913.28195514108</v>
      </c>
      <c r="C502">
        <v>192148.04059824365</v>
      </c>
    </row>
    <row r="503" spans="1:3" x14ac:dyDescent="0.25">
      <c r="A503">
        <v>495</v>
      </c>
      <c r="B503">
        <v>274685.01125908043</v>
      </c>
      <c r="C503">
        <v>248783.92129117009</v>
      </c>
    </row>
    <row r="504" spans="1:3" x14ac:dyDescent="0.25">
      <c r="A504">
        <v>496</v>
      </c>
      <c r="B504">
        <v>406298.64170389174</v>
      </c>
      <c r="C504">
        <v>248095.78141896089</v>
      </c>
    </row>
    <row r="505" spans="1:3" x14ac:dyDescent="0.25">
      <c r="A505">
        <v>497</v>
      </c>
      <c r="B505">
        <v>233325.34664234737</v>
      </c>
      <c r="C505">
        <v>159560.06154087506</v>
      </c>
    </row>
    <row r="506" spans="1:3" x14ac:dyDescent="0.25">
      <c r="A506">
        <v>498</v>
      </c>
      <c r="B506">
        <v>328387.82472966221</v>
      </c>
      <c r="C506">
        <v>277471.44670274871</v>
      </c>
    </row>
    <row r="507" spans="1:3" x14ac:dyDescent="0.25">
      <c r="A507">
        <v>499</v>
      </c>
      <c r="B507">
        <v>216812.70433758799</v>
      </c>
      <c r="C507">
        <v>337558.08021014533</v>
      </c>
    </row>
    <row r="508" spans="1:3" x14ac:dyDescent="0.25">
      <c r="A508">
        <v>500</v>
      </c>
      <c r="B508">
        <v>191027.48121140705</v>
      </c>
      <c r="C508">
        <v>163781.9889444639</v>
      </c>
    </row>
    <row r="510" spans="1:3" x14ac:dyDescent="0.25">
      <c r="A510" t="s">
        <v>83</v>
      </c>
    </row>
    <row r="511" spans="1:3" x14ac:dyDescent="0.25">
      <c r="A511" t="s">
        <v>84</v>
      </c>
      <c r="B511" t="str">
        <f>IF(ISBLANK($B510),"",_xll.EDF(B9:B508,$B510))</f>
        <v/>
      </c>
      <c r="C511" t="str">
        <f>IF(ISBLANK($C510),"",_xll.EDF(C9:C508,$C510))</f>
        <v/>
      </c>
    </row>
    <row r="512" spans="1:3" x14ac:dyDescent="0.25">
      <c r="A512" t="s">
        <v>85</v>
      </c>
    </row>
    <row r="513" spans="1:3" x14ac:dyDescent="0.25">
      <c r="A513" t="s">
        <v>86</v>
      </c>
      <c r="B513" t="str">
        <f>IF(ISBLANK($B512),"",_xll.EDF(B9:B508,$B512))</f>
        <v/>
      </c>
      <c r="C513" t="str">
        <f>IF(ISBLANK($C512),"",_xll.EDF(C9:C508,$C512))</f>
        <v/>
      </c>
    </row>
    <row r="514" spans="1:3" x14ac:dyDescent="0.25">
      <c r="A514" t="s">
        <v>87</v>
      </c>
    </row>
    <row r="515" spans="1:3" x14ac:dyDescent="0.25">
      <c r="A515" t="s">
        <v>88</v>
      </c>
      <c r="B515" t="str">
        <f>IF(ISBLANK($B514),"",_xll.EDF(B9:B508,$B514))</f>
        <v/>
      </c>
      <c r="C515" t="str">
        <f>IF(ISBLANK($C514),"",_xll.EDF(C9:C508,$C514))</f>
        <v/>
      </c>
    </row>
    <row r="516" spans="1:3" x14ac:dyDescent="0.25">
      <c r="A516" t="s">
        <v>89</v>
      </c>
    </row>
    <row r="517" spans="1:3" x14ac:dyDescent="0.25">
      <c r="A517" t="s">
        <v>90</v>
      </c>
      <c r="B517" t="str">
        <f>IF(ISBLANK($B516),"",_xll.EDF(B9:B508,$B516))</f>
        <v/>
      </c>
      <c r="C517" t="str">
        <f>IF(ISBLANK($C516),"",_xll.EDF(C9:C508,$C516))</f>
        <v/>
      </c>
    </row>
    <row r="518" spans="1:3" x14ac:dyDescent="0.25">
      <c r="A518" t="s">
        <v>91</v>
      </c>
    </row>
    <row r="519" spans="1:3" x14ac:dyDescent="0.25">
      <c r="A519" t="s">
        <v>92</v>
      </c>
      <c r="B519" t="str">
        <f>IF(ISBLANK($B518),"",_xll.EDF(B9:B508,$B518))</f>
        <v/>
      </c>
      <c r="C519" t="str">
        <f>IF(ISBLANK($C518),"",_xll.EDF(C9:C508,$C518))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zoomScale="160" zoomScaleNormal="160" workbookViewId="0"/>
  </sheetViews>
  <sheetFormatPr defaultColWidth="9.140625" defaultRowHeight="15" x14ac:dyDescent="0.2"/>
  <cols>
    <col min="1" max="3" width="9.140625" style="1"/>
    <col min="4" max="4" width="17.7109375" style="1" bestFit="1" customWidth="1"/>
    <col min="5" max="5" width="9.140625" style="1"/>
    <col min="6" max="6" width="20.28515625" style="1" customWidth="1"/>
    <col min="7" max="7" width="14.42578125" style="1" customWidth="1"/>
    <col min="8" max="9" width="17.42578125" style="1" customWidth="1"/>
    <col min="10" max="13" width="9.140625" style="1"/>
    <col min="14" max="14" width="10.140625" style="1" customWidth="1"/>
    <col min="15" max="16384" width="9.140625" style="1"/>
  </cols>
  <sheetData>
    <row r="1" spans="1:15" ht="15.75" x14ac:dyDescent="0.25">
      <c r="A1" s="5" t="s">
        <v>18</v>
      </c>
    </row>
    <row r="2" spans="1:15" x14ac:dyDescent="0.2">
      <c r="A2" s="1" t="s">
        <v>0</v>
      </c>
      <c r="B2" s="2" t="s">
        <v>2</v>
      </c>
      <c r="C2" s="2" t="s">
        <v>1</v>
      </c>
      <c r="D2" s="2" t="s">
        <v>59</v>
      </c>
    </row>
    <row r="3" spans="1:15" x14ac:dyDescent="0.2">
      <c r="A3" s="1">
        <v>2002</v>
      </c>
      <c r="B3" s="3">
        <v>1.81</v>
      </c>
      <c r="C3" s="3">
        <v>56.366375120999997</v>
      </c>
      <c r="D3" s="2">
        <f>LN(B3)</f>
        <v>0.59332684527773438</v>
      </c>
      <c r="E3" s="2" t="s">
        <v>60</v>
      </c>
    </row>
    <row r="4" spans="1:15" ht="15.75" x14ac:dyDescent="0.25">
      <c r="A4" s="1">
        <v>2003</v>
      </c>
      <c r="B4" s="3">
        <v>1.48</v>
      </c>
      <c r="C4" s="3">
        <v>65.037387386999995</v>
      </c>
      <c r="D4" s="2">
        <f t="shared" ref="D4:D25" si="0">LN(B4)</f>
        <v>0.39204208777602367</v>
      </c>
      <c r="E4" s="2">
        <f>D4-D3</f>
        <v>-0.20128475750171071</v>
      </c>
      <c r="F4" s="4"/>
      <c r="G4" s="13"/>
      <c r="H4" s="14" t="str">
        <f>B2</f>
        <v>price</v>
      </c>
      <c r="I4" s="14" t="str">
        <f>C2</f>
        <v>yield</v>
      </c>
      <c r="L4" s="13" t="str">
        <f>"Test for Normality of Distribution"&amp;" for "&amp;Sheet1!$H$14</f>
        <v>Test for Normality of Distribution for price</v>
      </c>
      <c r="M4" s="15"/>
      <c r="N4" s="15"/>
      <c r="O4" s="15"/>
    </row>
    <row r="5" spans="1:15" ht="15.75" x14ac:dyDescent="0.25">
      <c r="A5" s="1">
        <v>2004</v>
      </c>
      <c r="B5" s="3">
        <v>1.48</v>
      </c>
      <c r="C5" s="3">
        <v>64.742585339000001</v>
      </c>
      <c r="D5" s="2">
        <f t="shared" si="0"/>
        <v>0.39204208777602367</v>
      </c>
      <c r="E5" s="2">
        <f t="shared" ref="E5:E25" si="1">D5-D4</f>
        <v>0</v>
      </c>
      <c r="F5" s="4"/>
      <c r="G5" s="13" t="s">
        <v>19</v>
      </c>
      <c r="H5" s="15">
        <f>INTERCEPT(Sheet1!B3:B25,Sheet1!$A$3:$A$25)</f>
        <v>-182.32419540936633</v>
      </c>
      <c r="I5" s="15">
        <f>INTERCEPT(Sheet1!C3:C25,Sheet1!$A$3:$A$25)</f>
        <v>-360.19375337440209</v>
      </c>
      <c r="L5" s="15" t="s">
        <v>49</v>
      </c>
      <c r="M5" s="15"/>
      <c r="N5" s="16">
        <v>0.95</v>
      </c>
      <c r="O5" s="15"/>
    </row>
    <row r="6" spans="1:15" ht="15.75" x14ac:dyDescent="0.25">
      <c r="A6" s="1">
        <v>2005</v>
      </c>
      <c r="B6" s="3">
        <v>1.63</v>
      </c>
      <c r="C6" s="3">
        <v>63.005485464000003</v>
      </c>
      <c r="D6" s="2">
        <f t="shared" si="0"/>
        <v>0.48858001481867092</v>
      </c>
      <c r="E6" s="2">
        <f t="shared" si="1"/>
        <v>9.6537927042647242E-2</v>
      </c>
      <c r="F6" s="4"/>
      <c r="G6" s="13" t="s">
        <v>20</v>
      </c>
      <c r="H6" s="15">
        <f>SLOPE(Sheet1!B3:B25,Sheet1!$A$3:$A$25)</f>
        <v>9.1958821010573136E-2</v>
      </c>
      <c r="I6" s="15">
        <f>SLOPE(Sheet1!C3:C25,Sheet1!$A$3:$A$25)</f>
        <v>0.21066524582114621</v>
      </c>
      <c r="L6" s="17" t="s">
        <v>50</v>
      </c>
      <c r="M6" s="17" t="s">
        <v>51</v>
      </c>
      <c r="N6" s="17" t="s">
        <v>52</v>
      </c>
      <c r="O6" s="15"/>
    </row>
    <row r="7" spans="1:15" ht="15.75" x14ac:dyDescent="0.25">
      <c r="A7" s="1">
        <v>2006</v>
      </c>
      <c r="B7" s="3">
        <v>1.87</v>
      </c>
      <c r="C7" s="3">
        <v>59.796675192000002</v>
      </c>
      <c r="D7" s="2">
        <f t="shared" si="0"/>
        <v>0.62593843086649537</v>
      </c>
      <c r="E7" s="2">
        <f t="shared" si="1"/>
        <v>0.13735841604782445</v>
      </c>
      <c r="F7" s="4"/>
      <c r="G7" s="13" t="s">
        <v>21</v>
      </c>
      <c r="H7" s="15">
        <f>RSQ(Sheet1!B3:B25,Sheet1!$A$3:$A$25)</f>
        <v>0.45825643952863215</v>
      </c>
      <c r="I7" s="15">
        <f>RSQ(Sheet1!C3:C25,Sheet1!$A$3:$A$25)</f>
        <v>0.17193442050167018</v>
      </c>
      <c r="L7" s="15" t="s">
        <v>53</v>
      </c>
      <c r="M7" s="15">
        <f t="array" ref="M7:N7">_xll.NORMSW(Sheet1!$H$15:$H$37)</f>
        <v>0.90349038916108515</v>
      </c>
      <c r="N7" s="15">
        <v>2.9853180511658417E-2</v>
      </c>
      <c r="O7" s="18" t="str">
        <f>IF(ISNUMBER($N$7),IF(1-$N$5&gt;$N$7,"","Fail to ")&amp;"Reject the Ho that the Distribution is Normally Distributed*","Consult Critical Value Table")</f>
        <v>Reject the Ho that the Distribution is Normally Distributed*</v>
      </c>
    </row>
    <row r="8" spans="1:15" ht="15.75" x14ac:dyDescent="0.25">
      <c r="A8" s="1">
        <v>2007</v>
      </c>
      <c r="B8" s="3">
        <v>2.63</v>
      </c>
      <c r="C8" s="3">
        <v>60.126329787000003</v>
      </c>
      <c r="D8" s="2">
        <f t="shared" si="0"/>
        <v>0.96698384618967315</v>
      </c>
      <c r="E8" s="2">
        <f t="shared" si="1"/>
        <v>0.34104541532317778</v>
      </c>
      <c r="F8" s="4"/>
      <c r="G8" s="13" t="s">
        <v>22</v>
      </c>
      <c r="H8" s="15">
        <f>INDEX(LINEST(Sheet1!B3:B25,Sheet1!$A$3:$A$25,1,1),4,1)</f>
        <v>17.763727955950277</v>
      </c>
      <c r="I8" s="15">
        <f>INDEX(LINEST(Sheet1!C3:C25,Sheet1!$A$3:$A$25,1,1),4,1)</f>
        <v>4.3603102458654446</v>
      </c>
      <c r="L8" s="15" t="s">
        <v>54</v>
      </c>
      <c r="M8" s="15">
        <f t="array" ref="M8:N8">_xll.NORMAD(Sheet1!$H$15:$H$37)</f>
        <v>0.92863668925373588</v>
      </c>
      <c r="N8" s="15">
        <v>1.520593243869834E-2</v>
      </c>
      <c r="O8" s="18" t="str">
        <f>IF(ISNUMBER($N$8),IF(1-$N$5&gt;$N$8,"","Fail to ")&amp;"Reject the Ho that the Distribution is Normally Distributed*","Consult Critical Value Table")</f>
        <v>Reject the Ho that the Distribution is Normally Distributed*</v>
      </c>
    </row>
    <row r="9" spans="1:15" ht="15.75" x14ac:dyDescent="0.25">
      <c r="A9" s="1">
        <v>2008</v>
      </c>
      <c r="B9" s="3">
        <v>3.15</v>
      </c>
      <c r="C9" s="3">
        <v>63.685289957999998</v>
      </c>
      <c r="D9" s="2">
        <f t="shared" si="0"/>
        <v>1.1474024528375417</v>
      </c>
      <c r="E9" s="2">
        <f t="shared" si="1"/>
        <v>0.18041860664786857</v>
      </c>
      <c r="F9" s="4"/>
      <c r="G9" s="13" t="s">
        <v>23</v>
      </c>
      <c r="H9" s="15">
        <f>FDIST(ABS(Sheet1!H8),1,COUNT(Sheet1!B3:B25)-2)</f>
        <v>3.8884922060195318E-4</v>
      </c>
      <c r="I9" s="15">
        <f>FDIST(ABS(Sheet1!I8),1,COUNT(Sheet1!C3:C25)-2)</f>
        <v>4.9150103897853528E-2</v>
      </c>
      <c r="L9" s="15" t="s">
        <v>55</v>
      </c>
      <c r="M9" s="15">
        <f t="array" ref="M9:N9">_xll.NORMCVM(Sheet1!$H$15:$H$37)</f>
        <v>0.15603832689165328</v>
      </c>
      <c r="N9" s="15">
        <v>1.7916140822607153E-2</v>
      </c>
      <c r="O9" s="18" t="str">
        <f>IF(ISNUMBER($N$9),IF(1-$N$5&gt;$N$9,"","Fail to ")&amp;"Reject the Ho that the Distribution is Normally Distributed*","Consult Critical Value Table")</f>
        <v>Reject the Ho that the Distribution is Normally Distributed*</v>
      </c>
    </row>
    <row r="10" spans="1:15" ht="15.75" x14ac:dyDescent="0.25">
      <c r="A10" s="1">
        <v>2009</v>
      </c>
      <c r="B10" s="3">
        <v>2.02</v>
      </c>
      <c r="C10" s="3">
        <v>67.942537313000003</v>
      </c>
      <c r="D10" s="2">
        <f t="shared" si="0"/>
        <v>0.70309751141311339</v>
      </c>
      <c r="E10" s="2">
        <f t="shared" si="1"/>
        <v>-0.44430494142442833</v>
      </c>
      <c r="F10" s="4"/>
      <c r="G10" s="13" t="s">
        <v>3</v>
      </c>
      <c r="H10" s="15">
        <f>INDEX(LINEST(Sheet1!B3:B25,Sheet1!$A$3:$A$25,1,1),2,1)</f>
        <v>2.181857274043476E-2</v>
      </c>
      <c r="I10" s="15">
        <f>INDEX(LINEST(Sheet1!C3:C25,Sheet1!$A$3:$A$25,1,1),2,1)</f>
        <v>0.10088676556353075</v>
      </c>
      <c r="L10" s="15" t="s">
        <v>56</v>
      </c>
      <c r="M10" s="15">
        <f t="array" ref="M10:N10">_xll.NORMKS(Sheet1!$H$15:$H$37,FALSE)</f>
        <v>0.195314288264817</v>
      </c>
      <c r="N10" s="15" t="str">
        <v>NA</v>
      </c>
      <c r="O10" s="18" t="str">
        <f>IF(ISNUMBER($N$10),IF(1-$N$5&gt;$N$10,"","Fail to ")&amp;"Reject the Ho that the Distribution is Normally Distributed*","Consult Critical Value Table")</f>
        <v>Consult Critical Value Table</v>
      </c>
    </row>
    <row r="11" spans="1:15" ht="15.75" x14ac:dyDescent="0.25">
      <c r="A11" s="1">
        <v>2010</v>
      </c>
      <c r="B11" s="3">
        <v>2.52</v>
      </c>
      <c r="C11" s="3">
        <v>64.606156275000004</v>
      </c>
      <c r="D11" s="2">
        <f t="shared" si="0"/>
        <v>0.9242589015233319</v>
      </c>
      <c r="E11" s="2">
        <f t="shared" si="1"/>
        <v>0.22116139011021851</v>
      </c>
      <c r="F11" s="4"/>
      <c r="G11" s="13" t="s">
        <v>4</v>
      </c>
      <c r="H11" s="15">
        <f>Sheet1!H6/Sheet1!H10</f>
        <v>4.214703780332643</v>
      </c>
      <c r="I11" s="15">
        <f>Sheet1!I6/Sheet1!I10</f>
        <v>2.0881355908717816</v>
      </c>
      <c r="L11" s="15" t="s">
        <v>57</v>
      </c>
      <c r="M11" s="15">
        <f t="array" ref="M11:N11">_xll.NORMCHI(Sheet1!$H$15:$H$37,10)</f>
        <v>14.130434782608694</v>
      </c>
      <c r="N11" s="15">
        <v>0.11776047191256676</v>
      </c>
      <c r="O11" s="18" t="str">
        <f>IF(ISNUMBER($N$11),IF(1-$N$5&gt;$N$11,"","Fail to ")&amp;"Reject the Ho that the Distribution is Normally Distributed*","Consult Critical Value Table")</f>
        <v>Fail to Reject the Ho that the Distribution is Normally Distributed*</v>
      </c>
    </row>
    <row r="12" spans="1:15" ht="15.75" x14ac:dyDescent="0.25">
      <c r="A12" s="1">
        <v>2011</v>
      </c>
      <c r="B12" s="3">
        <v>3.49</v>
      </c>
      <c r="C12" s="3">
        <v>57.286857142999999</v>
      </c>
      <c r="D12" s="2">
        <f t="shared" si="0"/>
        <v>1.2499017362143359</v>
      </c>
      <c r="E12" s="2">
        <f t="shared" si="1"/>
        <v>0.32564283469100397</v>
      </c>
      <c r="F12" s="4"/>
      <c r="G12" s="13" t="s">
        <v>24</v>
      </c>
      <c r="H12" s="15">
        <f>TDIST(ABS(Sheet1!H11),COUNT(Sheet1!B3:B25)-1,2)</f>
        <v>3.5713791337316805E-4</v>
      </c>
      <c r="I12" s="15">
        <f>TDIST(ABS(Sheet1!I11),COUNT(Sheet1!C3:C25)-1,2)</f>
        <v>4.8575117428414041E-2</v>
      </c>
      <c r="L12" s="15"/>
      <c r="M12" s="15"/>
      <c r="N12" s="15"/>
      <c r="O12" s="19" t="s">
        <v>58</v>
      </c>
    </row>
    <row r="13" spans="1:15" ht="15.75" x14ac:dyDescent="0.25">
      <c r="A13" s="1">
        <v>2012</v>
      </c>
      <c r="B13" s="3">
        <v>3.89</v>
      </c>
      <c r="C13" s="3">
        <v>61.180099501999997</v>
      </c>
      <c r="D13" s="2">
        <f t="shared" si="0"/>
        <v>1.358409157630355</v>
      </c>
      <c r="E13" s="2">
        <f t="shared" si="1"/>
        <v>0.1085074214160191</v>
      </c>
      <c r="F13" s="4"/>
      <c r="G13" s="13" t="s">
        <v>25</v>
      </c>
      <c r="H13" s="15">
        <f>STDEV(Sheet1!H15:H37)</f>
        <v>0.67813303449325602</v>
      </c>
      <c r="I13" s="15">
        <f>STDEV(Sheet1!I15:I37)</f>
        <v>3.135615206627119</v>
      </c>
    </row>
    <row r="14" spans="1:15" ht="15.75" x14ac:dyDescent="0.25">
      <c r="A14" s="1">
        <v>2013</v>
      </c>
      <c r="B14" s="3">
        <v>3.75</v>
      </c>
      <c r="C14" s="3">
        <v>64.065411298000001</v>
      </c>
      <c r="D14" s="2">
        <f t="shared" si="0"/>
        <v>1.3217558399823195</v>
      </c>
      <c r="E14" s="2">
        <f t="shared" si="1"/>
        <v>-3.6653317648035477E-2</v>
      </c>
      <c r="F14" s="4"/>
      <c r="G14" s="13"/>
      <c r="H14" s="15" t="str">
        <f>B2</f>
        <v>price</v>
      </c>
      <c r="I14" s="15" t="str">
        <f>C2</f>
        <v>yield</v>
      </c>
      <c r="L14" s="13" t="str">
        <f>"Test for Normality of Distribution"&amp;" for "&amp;Sheet1!$I$14</f>
        <v>Test for Normality of Distribution for yield</v>
      </c>
      <c r="M14" s="15"/>
      <c r="N14" s="15"/>
      <c r="O14" s="15"/>
    </row>
    <row r="15" spans="1:15" ht="15.75" x14ac:dyDescent="0.25">
      <c r="A15" s="1">
        <v>2014</v>
      </c>
      <c r="B15" s="3">
        <v>3.21</v>
      </c>
      <c r="C15" s="3">
        <v>67.857004830999998</v>
      </c>
      <c r="D15" s="2">
        <f t="shared" si="0"/>
        <v>1.1662709371419244</v>
      </c>
      <c r="E15" s="2">
        <f t="shared" si="1"/>
        <v>-0.15548490284039507</v>
      </c>
      <c r="F15" s="4"/>
      <c r="G15" s="13" t="s">
        <v>26</v>
      </c>
      <c r="H15" s="15">
        <f>Sheet1!B3-Sheet1!H5-Sheet1!H6*Sheet1!$A$3</f>
        <v>3.263574619890619E-2</v>
      </c>
      <c r="I15" s="15">
        <f>Sheet1!C3-Sheet1!I5-Sheet1!I6*Sheet1!$A$3</f>
        <v>-5.1916936385326267</v>
      </c>
      <c r="L15" s="15" t="s">
        <v>49</v>
      </c>
      <c r="M15" s="15"/>
      <c r="N15" s="16">
        <v>0.95</v>
      </c>
      <c r="O15" s="15"/>
    </row>
    <row r="16" spans="1:15" ht="15.75" x14ac:dyDescent="0.25">
      <c r="A16" s="1">
        <v>2015</v>
      </c>
      <c r="B16" s="3">
        <v>2.12</v>
      </c>
      <c r="C16" s="3">
        <v>70.160784313999997</v>
      </c>
      <c r="D16" s="2">
        <f t="shared" si="0"/>
        <v>0.75141608868392118</v>
      </c>
      <c r="E16" s="2">
        <f t="shared" si="1"/>
        <v>-0.41485484845800324</v>
      </c>
      <c r="F16" s="4"/>
      <c r="G16" s="13" t="s">
        <v>27</v>
      </c>
      <c r="H16" s="15">
        <f>Sheet1!B4-Sheet1!H5-Sheet1!H6*Sheet1!$A$4</f>
        <v>-0.38932307481167072</v>
      </c>
      <c r="I16" s="15">
        <f>Sheet1!C4-Sheet1!I5-Sheet1!I6*Sheet1!$A$4</f>
        <v>3.2686533816462884</v>
      </c>
      <c r="L16" s="17" t="s">
        <v>50</v>
      </c>
      <c r="M16" s="17" t="s">
        <v>51</v>
      </c>
      <c r="N16" s="17" t="s">
        <v>52</v>
      </c>
      <c r="O16" s="15"/>
    </row>
    <row r="17" spans="1:15" ht="15.75" x14ac:dyDescent="0.25">
      <c r="A17" s="1">
        <v>2016</v>
      </c>
      <c r="B17" s="3">
        <v>2.06</v>
      </c>
      <c r="C17" s="3">
        <v>66.014300305999996</v>
      </c>
      <c r="D17" s="2">
        <f t="shared" si="0"/>
        <v>0.72270598280148979</v>
      </c>
      <c r="E17" s="2">
        <f t="shared" si="1"/>
        <v>-2.8710105882431391E-2</v>
      </c>
      <c r="F17" s="4"/>
      <c r="G17" s="13" t="s">
        <v>28</v>
      </c>
      <c r="H17" s="15">
        <f>Sheet1!B5-Sheet1!H5-Sheet1!H6*Sheet1!$A$5</f>
        <v>-0.48128189582223513</v>
      </c>
      <c r="I17" s="15">
        <f>Sheet1!C5-Sheet1!I5-Sheet1!I6*Sheet1!$A$5</f>
        <v>2.7631860878250905</v>
      </c>
      <c r="L17" s="15" t="s">
        <v>53</v>
      </c>
      <c r="M17" s="15">
        <f t="array" ref="M17:N17">_xll.NORMSW(Sheet1!$I$15:$I$37)</f>
        <v>0.98384639037214738</v>
      </c>
      <c r="N17" s="15">
        <v>0.96010064876622569</v>
      </c>
      <c r="O17" s="18" t="str">
        <f>IF(ISNUMBER($N$17),IF(1-$N$15&gt;$N$17,"","Fail to ")&amp;"Reject the Ho that the Distribution is Normally Distributed*","Consult Critical Value Table")</f>
        <v>Fail to Reject the Ho that the Distribution is Normally Distributed*</v>
      </c>
    </row>
    <row r="18" spans="1:15" ht="15.75" x14ac:dyDescent="0.25">
      <c r="A18" s="1">
        <v>2017</v>
      </c>
      <c r="B18" s="3">
        <v>2.59</v>
      </c>
      <c r="C18" s="3">
        <v>61.672885571999998</v>
      </c>
      <c r="D18" s="2">
        <f t="shared" si="0"/>
        <v>0.95165787571144633</v>
      </c>
      <c r="E18" s="2">
        <f t="shared" si="1"/>
        <v>0.22895189290995654</v>
      </c>
      <c r="F18" s="4"/>
      <c r="G18" s="13" t="s">
        <v>29</v>
      </c>
      <c r="H18" s="15">
        <f>Sheet1!B6-Sheet1!H5-Sheet1!H6*Sheet1!$A$6</f>
        <v>-0.42324071683282227</v>
      </c>
      <c r="I18" s="15">
        <f>Sheet1!C6-Sheet1!I5-Sheet1!I6*Sheet1!$A$6</f>
        <v>0.81542096700394495</v>
      </c>
      <c r="L18" s="15" t="s">
        <v>54</v>
      </c>
      <c r="M18" s="15">
        <f t="array" ref="M18:N18">_xll.NORMAD(Sheet1!$I$15:$I$37)</f>
        <v>0.16877896821722516</v>
      </c>
      <c r="N18" s="15">
        <v>0.93035123838415901</v>
      </c>
      <c r="O18" s="18" t="str">
        <f>IF(ISNUMBER($N$18),IF(1-$N$15&gt;$N$18,"","Fail to ")&amp;"Reject the Ho that the Distribution is Normally Distributed*","Consult Critical Value Table")</f>
        <v>Fail to Reject the Ho that the Distribution is Normally Distributed*</v>
      </c>
    </row>
    <row r="19" spans="1:15" ht="15.75" x14ac:dyDescent="0.25">
      <c r="A19" s="1">
        <v>2018</v>
      </c>
      <c r="B19" s="3">
        <v>2.66</v>
      </c>
      <c r="C19" s="3">
        <v>64.890173410000003</v>
      </c>
      <c r="D19" s="2">
        <f t="shared" si="0"/>
        <v>0.97832612279360776</v>
      </c>
      <c r="E19" s="2">
        <f t="shared" si="1"/>
        <v>2.6668247082161423E-2</v>
      </c>
      <c r="F19" s="4"/>
      <c r="G19" s="13" t="s">
        <v>30</v>
      </c>
      <c r="H19" s="15">
        <f>Sheet1!B7-Sheet1!H5-Sheet1!H6*Sheet1!$A$7</f>
        <v>-0.27519953784337758</v>
      </c>
      <c r="I19" s="15">
        <f>Sheet1!C7-Sheet1!I5-Sheet1!I6*Sheet1!$A$7</f>
        <v>-2.6040545508171817</v>
      </c>
      <c r="L19" s="15" t="s">
        <v>55</v>
      </c>
      <c r="M19" s="15">
        <f t="array" ref="M19:N19">_xll.NORMCVM(Sheet1!$I$15:$I$37)</f>
        <v>2.9050467369665635E-2</v>
      </c>
      <c r="N19" s="15">
        <v>0.85172968114875747</v>
      </c>
      <c r="O19" s="18" t="str">
        <f>IF(ISNUMBER($N$19),IF(1-$N$15&gt;$N$19,"","Fail to ")&amp;"Reject the Ho that the Distribution is Normally Distributed*","Consult Critical Value Table")</f>
        <v>Fail to Reject the Ho that the Distribution is Normally Distributed*</v>
      </c>
    </row>
    <row r="20" spans="1:15" ht="15.75" x14ac:dyDescent="0.25">
      <c r="A20" s="1">
        <v>2019</v>
      </c>
      <c r="B20" s="3">
        <v>2.82</v>
      </c>
      <c r="C20" s="3">
        <v>64.321256039000005</v>
      </c>
      <c r="D20" s="2">
        <f t="shared" si="0"/>
        <v>1.0367368849500223</v>
      </c>
      <c r="E20" s="2">
        <f t="shared" si="1"/>
        <v>5.8410762156414497E-2</v>
      </c>
      <c r="F20" s="4"/>
      <c r="G20" s="13" t="s">
        <v>31</v>
      </c>
      <c r="H20" s="15">
        <f>Sheet1!B8-Sheet1!H5-Sheet1!H6*Sheet1!$A$8</f>
        <v>0.39284164114604891</v>
      </c>
      <c r="I20" s="15">
        <f>Sheet1!C8-Sheet1!I5-Sheet1!I6*Sheet1!$A$8</f>
        <v>-2.4850652016383492</v>
      </c>
      <c r="L20" s="15" t="s">
        <v>56</v>
      </c>
      <c r="M20" s="15">
        <f t="array" ref="M20:N20">_xll.NORMKS(Sheet1!$I$15:$I$37,FALSE)</f>
        <v>0.10271295808068892</v>
      </c>
      <c r="N20" s="15" t="str">
        <v>NA</v>
      </c>
      <c r="O20" s="18" t="str">
        <f>IF(ISNUMBER($N$20),IF(1-$N$15&gt;$N$20,"","Fail to ")&amp;"Reject the Ho that the Distribution is Normally Distributed*","Consult Critical Value Table")</f>
        <v>Consult Critical Value Table</v>
      </c>
    </row>
    <row r="21" spans="1:15" ht="15.75" x14ac:dyDescent="0.25">
      <c r="A21" s="1">
        <v>2020</v>
      </c>
      <c r="B21" s="3">
        <v>2.77</v>
      </c>
      <c r="C21" s="3">
        <v>65.108027750000005</v>
      </c>
      <c r="D21" s="2">
        <f t="shared" si="0"/>
        <v>1.0188473201992472</v>
      </c>
      <c r="E21" s="2">
        <f t="shared" si="1"/>
        <v>-1.7889564750775078E-2</v>
      </c>
      <c r="F21" s="4"/>
      <c r="G21" s="13" t="s">
        <v>32</v>
      </c>
      <c r="H21" s="15">
        <f>Sheet1!B9-Sheet1!H5-Sheet1!H6*Sheet1!$A$9</f>
        <v>0.82088282013546632</v>
      </c>
      <c r="I21" s="15">
        <f>Sheet1!C9-Sheet1!I5-Sheet1!I6*Sheet1!$A$9</f>
        <v>0.86322972354048488</v>
      </c>
      <c r="L21" s="15" t="s">
        <v>57</v>
      </c>
      <c r="M21" s="15">
        <f t="array" ref="M21:N21">_xll.NORMCHI(Sheet1!$I$15:$I$37,10)</f>
        <v>4.9130434782608683</v>
      </c>
      <c r="N21" s="15">
        <v>0.8418216129677738</v>
      </c>
      <c r="O21" s="18" t="str">
        <f>IF(ISNUMBER($N$21),IF(1-$N$15&gt;$N$21,"","Fail to ")&amp;"Reject the Ho that the Distribution is Normally Distributed*","Consult Critical Value Table")</f>
        <v>Fail to Reject the Ho that the Distribution is Normally Distributed*</v>
      </c>
    </row>
    <row r="22" spans="1:15" ht="15.75" x14ac:dyDescent="0.25">
      <c r="A22" s="1">
        <v>2021</v>
      </c>
      <c r="B22" s="3">
        <v>4.55</v>
      </c>
      <c r="C22" s="3">
        <v>61.286153845999998</v>
      </c>
      <c r="D22" s="2">
        <f t="shared" si="0"/>
        <v>1.5151272329628591</v>
      </c>
      <c r="E22" s="2">
        <f t="shared" si="1"/>
        <v>0.49627991276361194</v>
      </c>
      <c r="F22" s="4"/>
      <c r="G22" s="13" t="s">
        <v>33</v>
      </c>
      <c r="H22" s="15">
        <f>Sheet1!B10-Sheet1!H5-Sheet1!H6*Sheet1!$A$10</f>
        <v>-0.40107600087509354</v>
      </c>
      <c r="I22" s="15">
        <f>Sheet1!C10-Sheet1!I5-Sheet1!I6*Sheet1!$A$10</f>
        <v>4.9098118327193561</v>
      </c>
      <c r="L22" s="15"/>
      <c r="M22" s="15"/>
      <c r="N22" s="15"/>
      <c r="O22" s="19" t="s">
        <v>58</v>
      </c>
    </row>
    <row r="23" spans="1:15" ht="15.75" x14ac:dyDescent="0.25">
      <c r="A23" s="1">
        <v>2022</v>
      </c>
      <c r="B23" s="3">
        <v>4.57</v>
      </c>
      <c r="C23" s="3">
        <v>65.532954544999996</v>
      </c>
      <c r="D23" s="2">
        <f t="shared" si="0"/>
        <v>1.5195132049061133</v>
      </c>
      <c r="E23" s="2">
        <f t="shared" si="1"/>
        <v>4.3859719432541855E-3</v>
      </c>
      <c r="F23" s="4"/>
      <c r="G23" s="13" t="s">
        <v>34</v>
      </c>
      <c r="H23" s="15">
        <f>Sheet1!B11-Sheet1!H5-Sheet1!H6*Sheet1!$A$11</f>
        <v>6.9651781143420521E-3</v>
      </c>
      <c r="I23" s="15">
        <f>Sheet1!C11-Sheet1!I5-Sheet1!I6*Sheet1!$A$11</f>
        <v>1.36276554889821</v>
      </c>
    </row>
    <row r="24" spans="1:15" ht="15.75" x14ac:dyDescent="0.25">
      <c r="A24" s="1">
        <v>2023</v>
      </c>
      <c r="B24" s="3">
        <v>3.6922282214000002</v>
      </c>
      <c r="C24" s="3">
        <v>68.646209385999995</v>
      </c>
      <c r="D24" s="2">
        <f t="shared" si="0"/>
        <v>1.3062301298438899</v>
      </c>
      <c r="E24" s="2">
        <f t="shared" si="1"/>
        <v>-0.21328307506222344</v>
      </c>
      <c r="F24" s="4"/>
      <c r="G24" s="13" t="s">
        <v>35</v>
      </c>
      <c r="H24" s="15">
        <f>Sheet1!B12-Sheet1!H5-Sheet1!H6*Sheet1!$A$12</f>
        <v>0.88500635710374809</v>
      </c>
      <c r="I24" s="15">
        <f>Sheet1!C12-Sheet1!I5-Sheet1!I6*Sheet1!$A$12</f>
        <v>-6.1671988289228921</v>
      </c>
      <c r="L24" s="13" t="str">
        <f>"Test for Normality of Distribution"&amp;" for "&amp;Sheet1!$E$3</f>
        <v>Test for Normality of Distribution for d1LnP</v>
      </c>
      <c r="M24" s="15"/>
      <c r="N24" s="15"/>
      <c r="O24" s="15"/>
    </row>
    <row r="25" spans="1:15" ht="15.75" x14ac:dyDescent="0.25">
      <c r="A25" s="1">
        <v>2024</v>
      </c>
      <c r="B25" s="3">
        <v>3.3827313317000001</v>
      </c>
      <c r="C25" s="3">
        <v>65.802948884000003</v>
      </c>
      <c r="D25" s="2">
        <f t="shared" si="0"/>
        <v>1.2186834694707549</v>
      </c>
      <c r="E25" s="2">
        <f t="shared" si="1"/>
        <v>-8.7546660373134966E-2</v>
      </c>
      <c r="F25" s="4"/>
      <c r="G25" s="13" t="s">
        <v>36</v>
      </c>
      <c r="H25" s="15">
        <f>Sheet1!B13-Sheet1!H5-Sheet1!H6*Sheet1!$A$13</f>
        <v>1.1930475360931609</v>
      </c>
      <c r="I25" s="15">
        <f>Sheet1!C13-Sheet1!I5-Sheet1!I6*Sheet1!$A$13</f>
        <v>-2.4846217157440833</v>
      </c>
      <c r="L25" s="15" t="s">
        <v>49</v>
      </c>
      <c r="M25" s="15"/>
      <c r="N25" s="16">
        <v>0.95</v>
      </c>
      <c r="O25" s="15"/>
    </row>
    <row r="26" spans="1:15" ht="15.75" x14ac:dyDescent="0.25">
      <c r="G26" s="13" t="s">
        <v>37</v>
      </c>
      <c r="H26" s="15">
        <f>Sheet1!B14-Sheet1!H5-Sheet1!H6*Sheet1!$A$14</f>
        <v>0.96108871508261018</v>
      </c>
      <c r="I26" s="15">
        <f>Sheet1!C14-Sheet1!I5-Sheet1!I6*Sheet1!$A$14</f>
        <v>0.19002483443478013</v>
      </c>
      <c r="L26" s="17" t="s">
        <v>50</v>
      </c>
      <c r="M26" s="17" t="s">
        <v>51</v>
      </c>
      <c r="N26" s="17" t="s">
        <v>52</v>
      </c>
      <c r="O26" s="15"/>
    </row>
    <row r="27" spans="1:15" ht="15.75" x14ac:dyDescent="0.25">
      <c r="G27" s="13" t="s">
        <v>38</v>
      </c>
      <c r="H27" s="15">
        <f>Sheet1!B15-Sheet1!H5-Sheet1!H6*Sheet1!$A$15</f>
        <v>0.32912989407202531</v>
      </c>
      <c r="I27" s="15">
        <f>Sheet1!C15-Sheet1!I5-Sheet1!I6*Sheet1!$A$15</f>
        <v>3.7709531216136156</v>
      </c>
      <c r="L27" s="15" t="s">
        <v>53</v>
      </c>
      <c r="M27" s="15">
        <f t="array" ref="M27:N27">_xll.NORMSW(Sheet1!$E$4:$E$25)</f>
        <v>0.98070880939783367</v>
      </c>
      <c r="N27" s="15">
        <v>0.92671932818828273</v>
      </c>
      <c r="O27" s="18" t="str">
        <f>IF(ISNUMBER($N$27),IF(1-$N$25&gt;$N$27,"","Fail to ")&amp;"Reject the Ho that the Distribution is Normally Distributed*","Consult Critical Value Table")</f>
        <v>Fail to Reject the Ho that the Distribution is Normally Distributed*</v>
      </c>
    </row>
    <row r="28" spans="1:15" ht="15.75" x14ac:dyDescent="0.25">
      <c r="G28" s="13" t="s">
        <v>39</v>
      </c>
      <c r="H28" s="15">
        <f>Sheet1!B16-Sheet1!H5-Sheet1!H6*Sheet1!$A$16</f>
        <v>-0.85282892693854251</v>
      </c>
      <c r="I28" s="15">
        <f>Sheet1!C16-Sheet1!I5-Sheet1!I6*Sheet1!$A$16</f>
        <v>5.8640673587925107</v>
      </c>
      <c r="L28" s="15" t="s">
        <v>54</v>
      </c>
      <c r="M28" s="15">
        <f t="array" ref="M28:N28">_xll.NORMAD(Sheet1!$E$4:$E$25)</f>
        <v>0.19779443447226086</v>
      </c>
      <c r="N28" s="15">
        <v>0.87195853636654685</v>
      </c>
      <c r="O28" s="18" t="str">
        <f>IF(ISNUMBER($N$28),IF(1-$N$25&gt;$N$28,"","Fail to ")&amp;"Reject the Ho that the Distribution is Normally Distributed*","Consult Critical Value Table")</f>
        <v>Fail to Reject the Ho that the Distribution is Normally Distributed*</v>
      </c>
    </row>
    <row r="29" spans="1:15" ht="15.75" x14ac:dyDescent="0.25">
      <c r="G29" s="13" t="s">
        <v>40</v>
      </c>
      <c r="H29" s="15">
        <f>Sheet1!B17-Sheet1!H5-Sheet1!H6*Sheet1!$A$17</f>
        <v>-1.0047877479491092</v>
      </c>
      <c r="I29" s="15">
        <f>Sheet1!C17-Sheet1!I5-Sheet1!I6*Sheet1!$A$17</f>
        <v>1.506918104971362</v>
      </c>
      <c r="L29" s="15" t="s">
        <v>55</v>
      </c>
      <c r="M29" s="15">
        <f t="array" ref="M29:N29">_xll.NORMCVM(Sheet1!$E$4:$E$25)</f>
        <v>2.8161612093228858E-2</v>
      </c>
      <c r="N29" s="15">
        <v>0.86313568166245513</v>
      </c>
      <c r="O29" s="18" t="str">
        <f>IF(ISNUMBER($N$29),IF(1-$N$25&gt;$N$29,"","Fail to ")&amp;"Reject the Ho that the Distribution is Normally Distributed*","Consult Critical Value Table")</f>
        <v>Fail to Reject the Ho that the Distribution is Normally Distributed*</v>
      </c>
    </row>
    <row r="30" spans="1:15" ht="15.75" x14ac:dyDescent="0.25">
      <c r="G30" s="13" t="s">
        <v>41</v>
      </c>
      <c r="H30" s="15">
        <f>Sheet1!B18-Sheet1!H5-Sheet1!H6*Sheet1!$A$18</f>
        <v>-0.56674656895967246</v>
      </c>
      <c r="I30" s="15">
        <f>Sheet1!C18-Sheet1!I5-Sheet1!I6*Sheet1!$A$18</f>
        <v>-3.045161874849839</v>
      </c>
      <c r="L30" s="15" t="s">
        <v>56</v>
      </c>
      <c r="M30" s="15">
        <f t="array" ref="M30:N30">_xll.NORMKS(Sheet1!$E$4:$E$25,FALSE)</f>
        <v>0.11625909822178482</v>
      </c>
      <c r="N30" s="15" t="str">
        <v>NA</v>
      </c>
      <c r="O30" s="18" t="str">
        <f>IF(ISNUMBER($N$30),IF(1-$N$25&gt;$N$30,"","Fail to ")&amp;"Reject the Ho that the Distribution is Normally Distributed*","Consult Critical Value Table")</f>
        <v>Consult Critical Value Table</v>
      </c>
    </row>
    <row r="31" spans="1:15" ht="15.75" x14ac:dyDescent="0.25">
      <c r="G31" s="13" t="s">
        <v>42</v>
      </c>
      <c r="H31" s="15">
        <f>Sheet1!B19-Sheet1!H5-Sheet1!H6*Sheet1!$A$19</f>
        <v>-0.58870538997027211</v>
      </c>
      <c r="I31" s="15">
        <f>Sheet1!C19-Sheet1!I5-Sheet1!I6*Sheet1!$A$19</f>
        <v>-3.8539282670967623E-2</v>
      </c>
      <c r="L31" s="15" t="s">
        <v>57</v>
      </c>
      <c r="M31" s="15">
        <f t="array" ref="M31:N31">_xll.NORMCHI(Sheet1!$E$4:$E$25,10)</f>
        <v>4.7272727272727266</v>
      </c>
      <c r="N31" s="15">
        <v>0.85740516389279575</v>
      </c>
      <c r="O31" s="18" t="str">
        <f>IF(ISNUMBER($N$31),IF(1-$N$25&gt;$N$31,"","Fail to ")&amp;"Reject the Ho that the Distribution is Normally Distributed*","Consult Critical Value Table")</f>
        <v>Fail to Reject the Ho that the Distribution is Normally Distributed*</v>
      </c>
    </row>
    <row r="32" spans="1:15" ht="15.75" x14ac:dyDescent="0.25">
      <c r="G32" s="13" t="s">
        <v>43</v>
      </c>
      <c r="H32" s="15">
        <f>Sheet1!B20-Sheet1!H5-Sheet1!H6*Sheet1!$A$20</f>
        <v>-0.52066421098083993</v>
      </c>
      <c r="I32" s="15">
        <f>Sheet1!C20-Sheet1!I5-Sheet1!I6*Sheet1!$A$20</f>
        <v>-0.81812189949209824</v>
      </c>
      <c r="L32" s="15"/>
      <c r="M32" s="15"/>
      <c r="N32" s="15"/>
      <c r="O32" s="19" t="s">
        <v>58</v>
      </c>
    </row>
    <row r="33" spans="2:9" ht="15.75" x14ac:dyDescent="0.25">
      <c r="G33" s="13" t="s">
        <v>44</v>
      </c>
      <c r="H33" s="15">
        <f>Sheet1!B21-Sheet1!H5-Sheet1!H6*Sheet1!$A$21</f>
        <v>-0.66262303199138728</v>
      </c>
      <c r="I33" s="15">
        <f>Sheet1!C21-Sheet1!I5-Sheet1!I6*Sheet1!$A$21</f>
        <v>-0.2420154343132026</v>
      </c>
    </row>
    <row r="34" spans="2:9" ht="15.75" x14ac:dyDescent="0.25">
      <c r="G34" s="13" t="s">
        <v>45</v>
      </c>
      <c r="H34" s="15">
        <f>Sheet1!B22-Sheet1!H5-Sheet1!H6*Sheet1!$A$22</f>
        <v>1.025418146998021</v>
      </c>
      <c r="I34" s="15">
        <f>Sheet1!C22-Sheet1!I5-Sheet1!I6*Sheet1!$A$22</f>
        <v>-4.274554584134421</v>
      </c>
    </row>
    <row r="35" spans="2:9" ht="15.75" x14ac:dyDescent="0.25">
      <c r="G35" s="13" t="s">
        <v>46</v>
      </c>
      <c r="H35" s="15">
        <f>Sheet1!B23-Sheet1!H5-Sheet1!H6*Sheet1!$A$23</f>
        <v>0.95345932598743843</v>
      </c>
      <c r="I35" s="15">
        <f>Sheet1!C23-Sheet1!I5-Sheet1!I6*Sheet1!$A$23</f>
        <v>-0.23841913095554901</v>
      </c>
    </row>
    <row r="36" spans="2:9" ht="15.75" x14ac:dyDescent="0.25">
      <c r="G36" s="13" t="s">
        <v>47</v>
      </c>
      <c r="H36" s="15">
        <f>Sheet1!B24-Sheet1!H5-Sheet1!H6*Sheet1!$A$24</f>
        <v>-1.6271273623118532E-2</v>
      </c>
      <c r="I36" s="15">
        <f>Sheet1!C24-Sheet1!I5-Sheet1!I6*Sheet1!$A$24</f>
        <v>2.6641704642233321</v>
      </c>
    </row>
    <row r="37" spans="2:9" ht="15.75" x14ac:dyDescent="0.25">
      <c r="G37" s="13" t="s">
        <v>48</v>
      </c>
      <c r="H37" s="15">
        <f>Sheet1!B25-Sheet1!H5-Sheet1!H6*Sheet1!$A$25</f>
        <v>-0.41772698433371147</v>
      </c>
      <c r="I37" s="15">
        <f>Sheet1!C25-Sheet1!I5-Sheet1!I6*Sheet1!$A$25</f>
        <v>-0.38975528359782174</v>
      </c>
    </row>
    <row r="41" spans="2:9" ht="15.75" x14ac:dyDescent="0.25">
      <c r="B41" s="5" t="s">
        <v>61</v>
      </c>
    </row>
    <row r="42" spans="2:9" ht="15.75" x14ac:dyDescent="0.25">
      <c r="B42" s="1" t="s">
        <v>62</v>
      </c>
      <c r="C42" s="10" t="str">
        <f>E3</f>
        <v>d1LnP</v>
      </c>
      <c r="D42" s="5" t="s">
        <v>63</v>
      </c>
      <c r="G42" s="5" t="s">
        <v>64</v>
      </c>
    </row>
    <row r="43" spans="2:9" ht="15.75" x14ac:dyDescent="0.25">
      <c r="B43" s="1">
        <f>A4</f>
        <v>2003</v>
      </c>
      <c r="C43" s="2">
        <f t="shared" ref="C43:C106" si="2">E4</f>
        <v>-0.20128475750171071</v>
      </c>
      <c r="D43" s="11">
        <f>I16</f>
        <v>3.2686533816462884</v>
      </c>
      <c r="G43" s="10" t="str">
        <f>C42</f>
        <v>d1LnP</v>
      </c>
      <c r="H43" s="10" t="str">
        <f>D42</f>
        <v>Yield residuals</v>
      </c>
    </row>
    <row r="44" spans="2:9" x14ac:dyDescent="0.2">
      <c r="B44" s="1">
        <f t="shared" ref="B44:B64" si="3">A5</f>
        <v>2004</v>
      </c>
      <c r="C44" s="2">
        <f t="shared" si="2"/>
        <v>0</v>
      </c>
      <c r="D44" s="11">
        <f t="shared" ref="D44:D64" si="4">I17</f>
        <v>2.7631860878250905</v>
      </c>
      <c r="F44" s="1">
        <v>2025</v>
      </c>
      <c r="G44" s="1">
        <f>AVERAGE(C43:C64)</f>
        <v>2.8425301099682752E-2</v>
      </c>
      <c r="H44" s="12">
        <f>AVERAGE(D43:D64)</f>
        <v>0.23598607447875317</v>
      </c>
      <c r="I44" s="1" t="str" cm="1">
        <f t="array" aca="1" ref="I44" ca="1">_xll.VFORMULA(H44)</f>
        <v>=AVERAGE(D43:D64)</v>
      </c>
    </row>
    <row r="45" spans="2:9" x14ac:dyDescent="0.2">
      <c r="B45" s="1">
        <f t="shared" si="3"/>
        <v>2005</v>
      </c>
      <c r="C45" s="2">
        <f t="shared" si="2"/>
        <v>9.6537927042647242E-2</v>
      </c>
      <c r="D45" s="11">
        <f t="shared" si="4"/>
        <v>0.81542096700394495</v>
      </c>
    </row>
    <row r="46" spans="2:9" x14ac:dyDescent="0.2">
      <c r="B46" s="1">
        <f t="shared" si="3"/>
        <v>2006</v>
      </c>
      <c r="C46" s="2">
        <f t="shared" si="2"/>
        <v>0.13735841604782445</v>
      </c>
      <c r="D46" s="11">
        <f t="shared" si="4"/>
        <v>-2.6040545508171817</v>
      </c>
    </row>
    <row r="47" spans="2:9" ht="15.75" x14ac:dyDescent="0.25">
      <c r="B47" s="1">
        <f t="shared" si="3"/>
        <v>2007</v>
      </c>
      <c r="C47" s="2">
        <f t="shared" si="2"/>
        <v>0.34104541532317778</v>
      </c>
      <c r="D47" s="11">
        <f t="shared" si="4"/>
        <v>-2.4850652016383492</v>
      </c>
      <c r="G47" t="s">
        <v>65</v>
      </c>
      <c r="H47"/>
      <c r="I47"/>
    </row>
    <row r="48" spans="2:9" ht="15.75" x14ac:dyDescent="0.25">
      <c r="B48" s="1">
        <f t="shared" si="3"/>
        <v>2008</v>
      </c>
      <c r="C48" s="2">
        <f t="shared" si="2"/>
        <v>0.18041860664786857</v>
      </c>
      <c r="D48" s="11">
        <f t="shared" si="4"/>
        <v>0.86322972354048488</v>
      </c>
      <c r="G48"/>
      <c r="H48" t="str">
        <f>Sheet1!$C$42</f>
        <v>d1LnP</v>
      </c>
      <c r="I48" t="str">
        <f>Sheet1!$D$42</f>
        <v>Yield residuals</v>
      </c>
    </row>
    <row r="49" spans="2:10" ht="15.75" x14ac:dyDescent="0.25">
      <c r="B49" s="1">
        <f t="shared" si="3"/>
        <v>2009</v>
      </c>
      <c r="C49" s="2">
        <f t="shared" si="2"/>
        <v>-0.44430494142442833</v>
      </c>
      <c r="D49" s="11">
        <f t="shared" si="4"/>
        <v>4.9098118327193561</v>
      </c>
      <c r="G49" t="str">
        <f>Sheet1!$C$42</f>
        <v>d1LnP</v>
      </c>
      <c r="H49">
        <f>COVAR(Sheet1!$C$43:$C$64,Sheet1!$C$43:$C$64)</f>
        <v>5.0850120303513595E-2</v>
      </c>
      <c r="I49">
        <f>COVAR(Sheet1!$C$43:$C$64,Sheet1!$D$43:$D$64)</f>
        <v>-0.56371427343371505</v>
      </c>
    </row>
    <row r="50" spans="2:10" ht="15.75" x14ac:dyDescent="0.25">
      <c r="B50" s="1">
        <f t="shared" si="3"/>
        <v>2010</v>
      </c>
      <c r="C50" s="2">
        <f t="shared" si="2"/>
        <v>0.22116139011021851</v>
      </c>
      <c r="D50" s="11">
        <f t="shared" si="4"/>
        <v>1.36276554889821</v>
      </c>
      <c r="G50" t="str">
        <f>Sheet1!$D$42</f>
        <v>Yield residuals</v>
      </c>
      <c r="H50"/>
      <c r="I50">
        <f>COVAR(Sheet1!$D$43:$D$64,Sheet1!$D$43:$D$64)</f>
        <v>8.5512258950297007</v>
      </c>
    </row>
    <row r="51" spans="2:10" x14ac:dyDescent="0.2">
      <c r="B51" s="1">
        <f t="shared" si="3"/>
        <v>2011</v>
      </c>
      <c r="C51" s="2">
        <f t="shared" si="2"/>
        <v>0.32564283469100397</v>
      </c>
      <c r="D51" s="11">
        <f t="shared" si="4"/>
        <v>-6.1671988289228921</v>
      </c>
    </row>
    <row r="52" spans="2:10" x14ac:dyDescent="0.2">
      <c r="B52" s="1">
        <f t="shared" si="3"/>
        <v>2012</v>
      </c>
      <c r="C52" s="2">
        <f t="shared" si="2"/>
        <v>0.1085074214160191</v>
      </c>
      <c r="D52" s="11">
        <f t="shared" si="4"/>
        <v>-2.4846217157440833</v>
      </c>
    </row>
    <row r="53" spans="2:10" ht="15.75" x14ac:dyDescent="0.25">
      <c r="B53" s="1">
        <f t="shared" si="3"/>
        <v>2013</v>
      </c>
      <c r="C53" s="2">
        <f t="shared" si="2"/>
        <v>-3.6653317648035477E-2</v>
      </c>
      <c r="D53" s="11">
        <f t="shared" si="4"/>
        <v>0.19002483443478013</v>
      </c>
      <c r="F53" s="5" t="s">
        <v>66</v>
      </c>
    </row>
    <row r="54" spans="2:10" x14ac:dyDescent="0.2">
      <c r="B54" s="1">
        <f t="shared" si="3"/>
        <v>2014</v>
      </c>
      <c r="C54" s="2">
        <f t="shared" si="2"/>
        <v>-0.15548490284039507</v>
      </c>
      <c r="D54" s="11">
        <f t="shared" si="4"/>
        <v>3.7709531216136156</v>
      </c>
      <c r="G54" s="1" t="str">
        <f>G43</f>
        <v>d1LnP</v>
      </c>
      <c r="H54" s="1" t="str">
        <f>H43</f>
        <v>Yield residuals</v>
      </c>
    </row>
    <row r="55" spans="2:10" x14ac:dyDescent="0.2">
      <c r="B55" s="1">
        <f t="shared" si="3"/>
        <v>2015</v>
      </c>
      <c r="C55" s="2">
        <f t="shared" si="2"/>
        <v>-0.41485484845800324</v>
      </c>
      <c r="D55" s="11">
        <f t="shared" si="4"/>
        <v>5.8640673587925107</v>
      </c>
      <c r="F55" s="2">
        <v>2025</v>
      </c>
      <c r="G55" s="1">
        <f t="array" aca="1" ref="G55:H55" ca="1">_xll.MVNORM(G44:H44,H49:I50,,,TRUE)</f>
        <v>-1.3978768279691568E-2</v>
      </c>
      <c r="H55" s="1">
        <f ca="1"/>
        <v>1.401358734486561</v>
      </c>
      <c r="I55" s="1" t="str" cm="1">
        <f t="array" aca="1" ref="I55" ca="1">_xll.VFORMULA(H55)</f>
        <v>=MVNORM(G44:H44,H49:I50,,,TRUE)</v>
      </c>
    </row>
    <row r="56" spans="2:10" x14ac:dyDescent="0.2">
      <c r="B56" s="1">
        <f t="shared" si="3"/>
        <v>2016</v>
      </c>
      <c r="C56" s="2">
        <f t="shared" si="2"/>
        <v>-2.8710105882431391E-2</v>
      </c>
      <c r="D56" s="11">
        <f t="shared" si="4"/>
        <v>1.506918104971362</v>
      </c>
    </row>
    <row r="57" spans="2:10" x14ac:dyDescent="0.2">
      <c r="B57" s="1">
        <f t="shared" si="3"/>
        <v>2017</v>
      </c>
      <c r="C57" s="2">
        <f t="shared" si="2"/>
        <v>0.22895189290995654</v>
      </c>
      <c r="D57" s="11">
        <f t="shared" si="4"/>
        <v>-3.045161874849839</v>
      </c>
    </row>
    <row r="58" spans="2:10" ht="15.75" x14ac:dyDescent="0.25">
      <c r="B58" s="1">
        <f t="shared" si="3"/>
        <v>2018</v>
      </c>
      <c r="C58" s="2">
        <f t="shared" si="2"/>
        <v>2.6668247082161423E-2</v>
      </c>
      <c r="D58" s="11">
        <f t="shared" si="4"/>
        <v>-3.8539282670967623E-2</v>
      </c>
      <c r="F58" s="5" t="s">
        <v>67</v>
      </c>
    </row>
    <row r="59" spans="2:10" x14ac:dyDescent="0.2">
      <c r="B59" s="1">
        <f t="shared" si="3"/>
        <v>2019</v>
      </c>
      <c r="C59" s="2">
        <f t="shared" si="2"/>
        <v>5.8410762156414497E-2</v>
      </c>
      <c r="D59" s="11">
        <f t="shared" si="4"/>
        <v>-0.81812189949209824</v>
      </c>
    </row>
    <row r="60" spans="2:10" x14ac:dyDescent="0.2">
      <c r="B60" s="1">
        <f t="shared" si="3"/>
        <v>2020</v>
      </c>
      <c r="C60" s="2">
        <f t="shared" si="2"/>
        <v>-1.7889564750775078E-2</v>
      </c>
      <c r="D60" s="11">
        <f t="shared" si="4"/>
        <v>-0.2420154343132026</v>
      </c>
      <c r="G60" s="1" t="s">
        <v>70</v>
      </c>
      <c r="H60" s="1" t="s">
        <v>71</v>
      </c>
      <c r="I60" s="1" t="s">
        <v>72</v>
      </c>
    </row>
    <row r="61" spans="2:10" x14ac:dyDescent="0.2">
      <c r="B61" s="1">
        <f t="shared" si="3"/>
        <v>2021</v>
      </c>
      <c r="C61" s="2">
        <f t="shared" si="2"/>
        <v>0.49627991276361194</v>
      </c>
      <c r="D61" s="11">
        <f t="shared" si="4"/>
        <v>-4.274554584134421</v>
      </c>
      <c r="F61" s="1" t="s">
        <v>68</v>
      </c>
      <c r="H61" s="1">
        <f ca="1">G55</f>
        <v>-1.3978768279691568E-2</v>
      </c>
      <c r="I61" s="1">
        <f ca="1">EXP(D25+H61)</f>
        <v>3.335773882556643</v>
      </c>
      <c r="J61" s="1" t="str" cm="1">
        <f t="array" aca="1" ref="J61" ca="1">_xll.VFORMULA(I61)</f>
        <v>=EXP(D25+H61)</v>
      </c>
    </row>
    <row r="62" spans="2:10" x14ac:dyDescent="0.2">
      <c r="B62" s="1">
        <f t="shared" si="3"/>
        <v>2022</v>
      </c>
      <c r="C62" s="2">
        <f t="shared" si="2"/>
        <v>4.3859719432541855E-3</v>
      </c>
      <c r="D62" s="11">
        <f t="shared" si="4"/>
        <v>-0.23841913095554901</v>
      </c>
      <c r="F62" s="1" t="s">
        <v>69</v>
      </c>
      <c r="G62" s="1">
        <f>$I$5+$I$6*2025</f>
        <v>66.403369413419</v>
      </c>
      <c r="H62" s="1">
        <f ca="1">H55</f>
        <v>1.401358734486561</v>
      </c>
      <c r="I62" s="1">
        <f ca="1">G62+H62</f>
        <v>67.804728147905564</v>
      </c>
      <c r="J62" s="1" t="str" cm="1">
        <f t="array" aca="1" ref="J62" ca="1">_xll.VFORMULA(I62)</f>
        <v>=G62+H62</v>
      </c>
    </row>
    <row r="63" spans="2:10" x14ac:dyDescent="0.2">
      <c r="B63" s="1">
        <f t="shared" si="3"/>
        <v>2023</v>
      </c>
      <c r="C63" s="2">
        <f t="shared" si="2"/>
        <v>-0.21328307506222344</v>
      </c>
      <c r="D63" s="11">
        <f t="shared" si="4"/>
        <v>2.6641704642233321</v>
      </c>
      <c r="G63" s="1" t="str" cm="1">
        <f t="array" aca="1" ref="G63" ca="1">_xll.VFORMULA(G62)</f>
        <v>=$I$5+$I$6*2025</v>
      </c>
    </row>
    <row r="64" spans="2:10" x14ac:dyDescent="0.2">
      <c r="B64" s="1">
        <f t="shared" si="3"/>
        <v>2024</v>
      </c>
      <c r="C64" s="2">
        <f t="shared" si="2"/>
        <v>-8.7546660373134966E-2</v>
      </c>
      <c r="D64" s="11">
        <f t="shared" si="4"/>
        <v>-0.38975528359782174</v>
      </c>
    </row>
    <row r="67" spans="3:8" x14ac:dyDescent="0.2">
      <c r="F67" s="1" t="s">
        <v>62</v>
      </c>
      <c r="G67" s="2" t="s">
        <v>73</v>
      </c>
      <c r="H67" s="2" t="s">
        <v>74</v>
      </c>
    </row>
    <row r="68" spans="3:8" x14ac:dyDescent="0.2">
      <c r="F68" s="1">
        <v>2025</v>
      </c>
      <c r="G68" s="1">
        <f ca="1">I61</f>
        <v>3.335773882556643</v>
      </c>
      <c r="H68" s="1">
        <f ca="1">I62</f>
        <v>67.804728147905564</v>
      </c>
    </row>
    <row r="70" spans="3:8" ht="15.75" x14ac:dyDescent="0.25">
      <c r="F70" t="s">
        <v>75</v>
      </c>
      <c r="G70"/>
      <c r="H70"/>
    </row>
    <row r="71" spans="3:8" ht="15.75" x14ac:dyDescent="0.25">
      <c r="F71"/>
      <c r="G71" t="str">
        <f>Sheet1!$C$42</f>
        <v>d1LnP</v>
      </c>
      <c r="H71" t="str">
        <f>Sheet1!$D$42</f>
        <v>Yield residuals</v>
      </c>
    </row>
    <row r="72" spans="3:8" ht="15.75" x14ac:dyDescent="0.25">
      <c r="F72" t="str">
        <f>Sheet1!$C$42</f>
        <v>d1LnP</v>
      </c>
      <c r="G72" s="20">
        <f>CORREL(Sheet1!$C$43:$C$64,Sheet1!$C$43:$C$64)</f>
        <v>1.0000000000000002</v>
      </c>
      <c r="H72" s="22">
        <f>CORREL(Sheet1!$C$43:$C$64,Sheet1!$D$43:$D$64)</f>
        <v>-0.85486758445355282</v>
      </c>
    </row>
    <row r="73" spans="3:8" ht="15.75" x14ac:dyDescent="0.25">
      <c r="F73" t="str">
        <f>Sheet1!$D$42</f>
        <v>Yield residuals</v>
      </c>
      <c r="G73"/>
      <c r="H73" s="20">
        <f>CORREL(Sheet1!$D$43:$D$64,Sheet1!$D$43:$D$64)</f>
        <v>1</v>
      </c>
    </row>
    <row r="75" spans="3:8" x14ac:dyDescent="0.2">
      <c r="E75" s="53"/>
      <c r="F75" s="53" t="str">
        <f>C42</f>
        <v>d1LnP</v>
      </c>
      <c r="G75" s="53" t="str">
        <f>D42</f>
        <v>Yield residuals</v>
      </c>
      <c r="H75" s="53"/>
    </row>
    <row r="76" spans="3:8" ht="15.75" x14ac:dyDescent="0.25">
      <c r="C76"/>
      <c r="D76"/>
      <c r="E76" s="53" t="s">
        <v>134</v>
      </c>
      <c r="F76" s="53">
        <f>G44</f>
        <v>2.8425301099682752E-2</v>
      </c>
      <c r="G76" s="53">
        <f>H44</f>
        <v>0.23598607447875317</v>
      </c>
      <c r="H76" s="53"/>
    </row>
    <row r="77" spans="3:8" ht="15.75" x14ac:dyDescent="0.25">
      <c r="C77"/>
      <c r="D77"/>
      <c r="E77" s="54" t="s">
        <v>135</v>
      </c>
      <c r="F77" s="53">
        <f>_xlfn.STDEV.P(C43:C64)</f>
        <v>0.22549971242445874</v>
      </c>
      <c r="G77" s="53">
        <f>_xlfn.STDEV.P(D43:D64)</f>
        <v>2.9242479195563598</v>
      </c>
      <c r="H77" s="53"/>
    </row>
    <row r="78" spans="3:8" ht="15.75" x14ac:dyDescent="0.25">
      <c r="C78"/>
      <c r="D78" s="20"/>
      <c r="E78" s="53" t="s">
        <v>136</v>
      </c>
      <c r="F78" s="53" cm="1">
        <f t="array" aca="1" ref="F78" ca="1">_xll.NORM(F76,F77)</f>
        <v>-0.16240924234585144</v>
      </c>
      <c r="G78" s="53" cm="1">
        <f t="array" aca="1" ref="G78" ca="1">_xll.NORM(G76,G77)</f>
        <v>1.7192271068255451</v>
      </c>
      <c r="H78" s="53"/>
    </row>
    <row r="79" spans="3:8" ht="15.75" x14ac:dyDescent="0.25">
      <c r="C79"/>
      <c r="D79"/>
      <c r="E79" s="55" t="s">
        <v>137</v>
      </c>
      <c r="F79" s="53">
        <f ca="1">EXP(D25+F78)</f>
        <v>2.8756370350831921</v>
      </c>
      <c r="G79" s="53">
        <f ca="1">G62+G78</f>
        <v>68.122596520244542</v>
      </c>
      <c r="H79" s="53"/>
    </row>
    <row r="81" spans="5:8" ht="15.75" x14ac:dyDescent="0.25">
      <c r="E81" s="21"/>
      <c r="F81" s="1" t="s">
        <v>133</v>
      </c>
      <c r="G81" s="1">
        <f ca="1">G68*H68*1000</f>
        <v>226181.24126963664</v>
      </c>
      <c r="H81" s="1" t="str" cm="1">
        <f t="array" aca="1" ref="H81" ca="1">_xll.VFORMULA(G81)</f>
        <v>=G68*H68*1000</v>
      </c>
    </row>
    <row r="82" spans="5:8" x14ac:dyDescent="0.2">
      <c r="F82" s="1" t="s">
        <v>138</v>
      </c>
      <c r="G82" s="1">
        <f ca="1">F79*G79*1000</f>
        <v>195895.86147964461</v>
      </c>
      <c r="H82" s="1" t="str" cm="1">
        <f t="array" aca="1" ref="H82" ca="1">_xll.VFORMULA(G82)</f>
        <v>=F79*G79*1000</v>
      </c>
    </row>
    <row r="85" spans="5:8" ht="15.75" x14ac:dyDescent="0.25">
      <c r="F85" s="56" t="s">
        <v>140</v>
      </c>
    </row>
    <row r="86" spans="5:8" ht="15.75" x14ac:dyDescent="0.25">
      <c r="F86" s="56" t="s">
        <v>141</v>
      </c>
    </row>
    <row r="87" spans="5:8" ht="15.75" x14ac:dyDescent="0.25">
      <c r="F87" s="5"/>
    </row>
    <row r="88" spans="5:8" ht="15.75" x14ac:dyDescent="0.25">
      <c r="F88" s="5" t="s">
        <v>142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134DB-5D79-4D47-95B5-74D7ED81AA4F}">
  <dimension ref="A1:P65"/>
  <sheetViews>
    <sheetView topLeftCell="A35" zoomScale="160" zoomScaleNormal="160" workbookViewId="0">
      <selection activeCell="G38" sqref="G38"/>
    </sheetView>
  </sheetViews>
  <sheetFormatPr defaultColWidth="9.140625" defaultRowHeight="15" x14ac:dyDescent="0.2"/>
  <cols>
    <col min="1" max="1" width="9.140625" style="1"/>
    <col min="2" max="2" width="25.7109375" style="1" customWidth="1"/>
    <col min="3" max="14" width="9.140625" style="1"/>
    <col min="15" max="15" width="10.85546875" style="1" customWidth="1"/>
    <col min="16" max="16384" width="9.140625" style="1"/>
  </cols>
  <sheetData>
    <row r="1" spans="1:15" ht="15.75" x14ac:dyDescent="0.25">
      <c r="A1" s="8" t="s">
        <v>0</v>
      </c>
      <c r="B1" s="8" t="s">
        <v>11</v>
      </c>
    </row>
    <row r="2" spans="1:15" ht="15.95" x14ac:dyDescent="0.2">
      <c r="A2" s="6">
        <v>2000</v>
      </c>
      <c r="B2" s="7">
        <v>1.5229999999999999</v>
      </c>
    </row>
    <row r="3" spans="1:15" ht="15.75" x14ac:dyDescent="0.25">
      <c r="A3" s="6">
        <v>2001</v>
      </c>
      <c r="B3" s="7">
        <v>1.46</v>
      </c>
      <c r="D3" s="5" t="s">
        <v>7</v>
      </c>
    </row>
    <row r="4" spans="1:15" ht="15.95" x14ac:dyDescent="0.2">
      <c r="A4" s="6">
        <v>2002</v>
      </c>
      <c r="B4" s="7">
        <v>1.3859999999999999</v>
      </c>
    </row>
    <row r="5" spans="1:15" ht="15.95" x14ac:dyDescent="0.2">
      <c r="A5" s="6">
        <v>2003</v>
      </c>
      <c r="B5" s="7">
        <v>1.603</v>
      </c>
      <c r="D5" s="1" t="s">
        <v>10</v>
      </c>
      <c r="E5" s="1" t="s">
        <v>5</v>
      </c>
      <c r="F5" s="1" t="s">
        <v>9</v>
      </c>
    </row>
    <row r="6" spans="1:15" ht="15.95" x14ac:dyDescent="0.2">
      <c r="A6" s="6">
        <v>2004</v>
      </c>
      <c r="B6" s="7">
        <v>1.895</v>
      </c>
      <c r="D6" s="1" t="b">
        <v>1</v>
      </c>
      <c r="E6" s="1">
        <v>0</v>
      </c>
      <c r="F6" s="1" cm="1">
        <f t="array" ref="F6">_xll.DF($B$2:$B$26,D6,,E6)</f>
        <v>-2.0719267308239271</v>
      </c>
    </row>
    <row r="7" spans="1:15" ht="15.95" x14ac:dyDescent="0.2">
      <c r="A7" s="6">
        <v>2005</v>
      </c>
      <c r="B7" s="7">
        <v>2.3140000000000001</v>
      </c>
      <c r="D7" s="1" t="b">
        <v>1</v>
      </c>
      <c r="E7" s="1">
        <v>1</v>
      </c>
      <c r="F7" s="1" cm="1">
        <f t="array" ref="F7">_xll.DF($B$2:$B$26,D7,,E7)</f>
        <v>-3.4833576761530476</v>
      </c>
    </row>
    <row r="8" spans="1:15" ht="15.95" x14ac:dyDescent="0.2">
      <c r="A8" s="6">
        <v>2006</v>
      </c>
      <c r="B8" s="7">
        <v>2.6179999999999999</v>
      </c>
      <c r="D8" s="1" t="b">
        <v>1</v>
      </c>
      <c r="E8" s="1">
        <v>2</v>
      </c>
      <c r="F8" s="1" cm="1">
        <f t="array" ref="F8">_xll.DF($B$2:$B$26,D8,,E8)</f>
        <v>-4.673980587847737</v>
      </c>
    </row>
    <row r="9" spans="1:15" ht="15.95" x14ac:dyDescent="0.2">
      <c r="A9" s="6">
        <v>2007</v>
      </c>
      <c r="B9" s="7">
        <v>2.843</v>
      </c>
    </row>
    <row r="10" spans="1:15" ht="15.95" x14ac:dyDescent="0.2">
      <c r="A10" s="6">
        <v>2008</v>
      </c>
      <c r="B10" s="7">
        <v>2.2989999999999999</v>
      </c>
    </row>
    <row r="11" spans="1:15" ht="15.95" x14ac:dyDescent="0.2">
      <c r="A11" s="6">
        <v>2009</v>
      </c>
      <c r="B11" s="7">
        <v>2.2000000000000002</v>
      </c>
    </row>
    <row r="12" spans="1:15" ht="15.75" x14ac:dyDescent="0.25">
      <c r="A12" s="6">
        <v>2010</v>
      </c>
      <c r="B12" s="7">
        <v>2.835</v>
      </c>
      <c r="D12" s="5" t="s">
        <v>12</v>
      </c>
      <c r="K12" s="5" t="s">
        <v>13</v>
      </c>
    </row>
    <row r="13" spans="1:15" ht="15.95" x14ac:dyDescent="0.2">
      <c r="A13" s="6">
        <v>2011</v>
      </c>
      <c r="B13" s="7">
        <v>3.5760000000000001</v>
      </c>
      <c r="D13" s="2" t="s">
        <v>8</v>
      </c>
      <c r="E13" s="2" t="s">
        <v>5</v>
      </c>
      <c r="F13" s="2" t="s">
        <v>6</v>
      </c>
      <c r="G13" s="2" t="s">
        <v>4</v>
      </c>
      <c r="H13" s="2" t="s">
        <v>3</v>
      </c>
      <c r="K13" s="2" t="s">
        <v>8</v>
      </c>
      <c r="L13" s="2" t="s">
        <v>5</v>
      </c>
      <c r="M13" s="2" t="s">
        <v>6</v>
      </c>
      <c r="N13" s="2" t="s">
        <v>4</v>
      </c>
      <c r="O13" s="2" t="s">
        <v>3</v>
      </c>
    </row>
    <row r="14" spans="1:15" ht="15.95" x14ac:dyDescent="0.2">
      <c r="A14" s="6">
        <v>2012</v>
      </c>
      <c r="B14" s="7">
        <v>3.68</v>
      </c>
      <c r="D14" s="2">
        <v>1</v>
      </c>
      <c r="E14" s="2">
        <v>1</v>
      </c>
      <c r="F14" s="2">
        <f t="array" ref="F14:H14">_xll.AUTOCORR($B$2:$B$26,D14,E14)</f>
        <v>0.23923841816008021</v>
      </c>
      <c r="G14" s="2">
        <v>1.1720241027255784</v>
      </c>
      <c r="H14" s="2">
        <v>0.20412414523193151</v>
      </c>
      <c r="K14" s="2">
        <v>1</v>
      </c>
      <c r="L14" s="2">
        <v>1</v>
      </c>
      <c r="M14" s="2">
        <f t="array" ref="M14:O14">_xll.PAUTOCORR($B$2:$B$26,K14,L14)</f>
        <v>0.23923841816008021</v>
      </c>
      <c r="N14" s="2">
        <v>1.1720241027255784</v>
      </c>
      <c r="O14" s="2">
        <v>0.20412414523193151</v>
      </c>
    </row>
    <row r="15" spans="1:15" ht="15.95" x14ac:dyDescent="0.2">
      <c r="A15" s="6">
        <v>2013</v>
      </c>
      <c r="B15" s="7">
        <v>3.5750000000000002</v>
      </c>
      <c r="D15" s="2">
        <v>2</v>
      </c>
      <c r="E15" s="2">
        <v>1</v>
      </c>
      <c r="F15" s="2">
        <f t="array" ref="F15:H15">_xll.AUTOCORR($B$2:$B$26,D15,E15)</f>
        <v>-0.43320395367843761</v>
      </c>
      <c r="G15" s="25">
        <v>-2.0103137040763754</v>
      </c>
      <c r="H15" s="2">
        <v>0.21549072306477168</v>
      </c>
      <c r="K15" s="2">
        <v>2</v>
      </c>
      <c r="L15" s="2">
        <v>1</v>
      </c>
      <c r="M15" s="2">
        <f t="array" ref="M15:O15">_xll.PAUTOCORR($B$2:$B$26,K15,L15)</f>
        <v>-0.52021339907924125</v>
      </c>
      <c r="N15" s="25">
        <v>-2.548514770205947</v>
      </c>
      <c r="O15" s="2">
        <v>0.20412414523193151</v>
      </c>
    </row>
    <row r="16" spans="1:15" ht="15.95" x14ac:dyDescent="0.2">
      <c r="A16" s="6">
        <v>2014</v>
      </c>
      <c r="B16" s="7">
        <v>3.4369999999999998</v>
      </c>
      <c r="D16" s="2">
        <v>3</v>
      </c>
      <c r="E16" s="2">
        <v>1</v>
      </c>
      <c r="F16" s="2">
        <f t="array" ref="F16:H16">_xll.AUTOCORR($B$2:$B$26,D16,E16)</f>
        <v>-0.22778567374499314</v>
      </c>
      <c r="G16" s="2">
        <v>-0.91425604831310148</v>
      </c>
      <c r="H16" s="2">
        <v>0.24914866482456602</v>
      </c>
      <c r="K16" s="2">
        <v>3</v>
      </c>
      <c r="L16" s="2">
        <v>1</v>
      </c>
      <c r="M16" s="2">
        <f t="array" ref="M16:O16">_xll.PAUTOCORR($B$2:$B$26,K16,L16)</f>
        <v>7.8854376646735419E-2</v>
      </c>
      <c r="N16" s="2">
        <v>0.3863059735394796</v>
      </c>
      <c r="O16" s="2">
        <v>0.20412414523193151</v>
      </c>
    </row>
    <row r="17" spans="1:15" ht="15.95" x14ac:dyDescent="0.2">
      <c r="A17" s="6">
        <v>2015</v>
      </c>
      <c r="B17" s="7">
        <v>2.52</v>
      </c>
      <c r="D17" s="2">
        <v>4</v>
      </c>
      <c r="E17" s="2">
        <v>1</v>
      </c>
      <c r="F17" s="2">
        <f t="array" ref="F17:H17">_xll.AUTOCORR($B$2:$B$26,D17,E17)</f>
        <v>1.5773665053072258E-2</v>
      </c>
      <c r="G17" s="2">
        <v>6.1214191505288749E-2</v>
      </c>
      <c r="H17" s="2">
        <v>0.25767987234968959</v>
      </c>
      <c r="K17" s="2">
        <v>4</v>
      </c>
      <c r="L17" s="2">
        <v>1</v>
      </c>
      <c r="M17" s="2">
        <f t="array" ref="M17:O17">_xll.PAUTOCORR($B$2:$B$26,K17,L17)</f>
        <v>-0.21758111152435441</v>
      </c>
      <c r="N17" s="2">
        <v>-1.0659254018045377</v>
      </c>
      <c r="O17" s="2">
        <v>0.20412414523193151</v>
      </c>
    </row>
    <row r="18" spans="1:15" ht="15.95" x14ac:dyDescent="0.2">
      <c r="A18" s="6">
        <v>2016</v>
      </c>
      <c r="B18" s="7">
        <v>2.25</v>
      </c>
      <c r="D18" s="2">
        <v>5</v>
      </c>
      <c r="E18" s="2">
        <v>1</v>
      </c>
      <c r="F18" s="2">
        <f t="array" ref="F18:H18">_xll.AUTOCORR($B$2:$B$26,D18,E18)</f>
        <v>-1.7019732663754915E-2</v>
      </c>
      <c r="G18" s="2">
        <v>-6.6039600995256922E-2</v>
      </c>
      <c r="H18" s="2">
        <v>0.25772010138246143</v>
      </c>
      <c r="K18" s="2">
        <v>5</v>
      </c>
      <c r="L18" s="2">
        <v>1</v>
      </c>
      <c r="M18" s="2">
        <f t="array" ref="M18:O18">_xll.PAUTOCORR($B$2:$B$26,K18,L18)</f>
        <v>-7.9180830304783456E-2</v>
      </c>
      <c r="N18" s="2">
        <v>-0.38790526331324499</v>
      </c>
      <c r="O18" s="2">
        <v>0.20412414523193151</v>
      </c>
    </row>
    <row r="19" spans="1:15" ht="15.95" x14ac:dyDescent="0.2">
      <c r="A19" s="6">
        <v>2017</v>
      </c>
      <c r="B19" s="7">
        <v>2.5299999999999998</v>
      </c>
    </row>
    <row r="20" spans="1:15" ht="15.95" x14ac:dyDescent="0.2">
      <c r="A20" s="6">
        <v>2018</v>
      </c>
      <c r="B20" s="2">
        <v>2.8130000000000002</v>
      </c>
    </row>
    <row r="21" spans="1:15" ht="15.75" x14ac:dyDescent="0.25">
      <c r="A21" s="6">
        <v>2019</v>
      </c>
      <c r="B21" s="2">
        <v>2.6909999999999998</v>
      </c>
      <c r="D21" s="5" t="s">
        <v>14</v>
      </c>
    </row>
    <row r="22" spans="1:15" ht="15.95" x14ac:dyDescent="0.2">
      <c r="A22" s="6">
        <v>2020</v>
      </c>
      <c r="B22" s="2">
        <v>2.258</v>
      </c>
      <c r="D22" s="1" t="s">
        <v>15</v>
      </c>
      <c r="E22" s="1" t="s">
        <v>5</v>
      </c>
      <c r="F22" s="1" t="s">
        <v>16</v>
      </c>
      <c r="G22" s="1" t="s">
        <v>17</v>
      </c>
    </row>
    <row r="23" spans="1:15" ht="15.75" x14ac:dyDescent="0.25">
      <c r="A23" s="6">
        <v>2021</v>
      </c>
      <c r="B23" s="2">
        <v>3.1</v>
      </c>
      <c r="D23" s="1" t="b">
        <v>1</v>
      </c>
      <c r="E23" s="1">
        <v>1</v>
      </c>
      <c r="F23" s="52">
        <f t="array" ref="F23:G23">_xll.ARLAG($B$2:$B$26,D23,E23)</f>
        <v>1</v>
      </c>
      <c r="G23" s="1">
        <v>-0.50429275932711981</v>
      </c>
    </row>
    <row r="24" spans="1:15" ht="15.95" x14ac:dyDescent="0.2">
      <c r="A24" s="24">
        <v>2022</v>
      </c>
      <c r="B24" s="25">
        <v>4.0590000000000002</v>
      </c>
    </row>
    <row r="25" spans="1:15" ht="15.95" x14ac:dyDescent="0.2">
      <c r="A25" s="24">
        <v>2023</v>
      </c>
      <c r="B25" s="25">
        <v>3.6349999999999998</v>
      </c>
    </row>
    <row r="26" spans="1:15" ht="15.95" x14ac:dyDescent="0.2">
      <c r="A26" s="24">
        <v>2024</v>
      </c>
      <c r="B26" s="25">
        <v>3.4239999999999999</v>
      </c>
    </row>
    <row r="31" spans="1:15" ht="15.75" x14ac:dyDescent="0.25">
      <c r="B31" s="27" t="str">
        <f>"AR Series Analysis"&amp;" Results for 3 Lags"&amp;" &amp; "&amp;$C$38&amp;" Difference"&amp;IF($C$38= 1, "", "s")&amp;", 4/1/2025 1:38:26 PM"</f>
        <v>AR Series Analysis Results for 3 Lags &amp; 1 Difference, 4/1/2025 1:38:26 PM</v>
      </c>
      <c r="C31"/>
      <c r="D31"/>
      <c r="E31"/>
      <c r="F31"/>
      <c r="G31"/>
      <c r="H31"/>
      <c r="I31"/>
      <c r="J31"/>
    </row>
    <row r="32" spans="1:15" ht="15.75" x14ac:dyDescent="0.25">
      <c r="B32"/>
      <c r="C32" s="9" t="s">
        <v>15</v>
      </c>
      <c r="D32" s="9" t="str">
        <f>Sheet2!$B$1&amp;"L1"</f>
        <v>Gasoline Price $/gallonL1</v>
      </c>
      <c r="E32" s="9" t="str">
        <f>Sheet2!$B$1&amp;"L2"</f>
        <v>Gasoline Price $/gallonL2</v>
      </c>
      <c r="F32" s="9" t="str">
        <f>Sheet2!$B$1&amp;"L3"</f>
        <v>Gasoline Price $/gallonL3</v>
      </c>
      <c r="G32"/>
      <c r="H32"/>
      <c r="I32"/>
      <c r="J32"/>
    </row>
    <row r="33" spans="2:16" ht="15.75" x14ac:dyDescent="0.25">
      <c r="B33" s="9" t="str">
        <f>Sheet2!$B$1</f>
        <v>Gasoline Price $/gallon</v>
      </c>
      <c r="C33" s="32">
        <f t="array" ref="C33:F33">_xll.VAREST(Sheet2!$B$2:$B$23,3,1,,$C$38,0,$C$37:$F$37)</f>
        <v>9.7850424233566755E-2</v>
      </c>
      <c r="D33" s="33">
        <v>0.44658762019074039</v>
      </c>
      <c r="E33" s="33">
        <v>-0.51840014466999307</v>
      </c>
      <c r="F33" s="34">
        <v>-1.2078653427725738E-2</v>
      </c>
      <c r="G33"/>
      <c r="H33"/>
      <c r="I33"/>
      <c r="J33"/>
      <c r="M33" s="1" t="s">
        <v>74</v>
      </c>
      <c r="N33" s="1" t="s">
        <v>125</v>
      </c>
    </row>
    <row r="34" spans="2:16" ht="15.75" x14ac:dyDescent="0.25">
      <c r="B34" s="9" t="s">
        <v>97</v>
      </c>
      <c r="C34"/>
      <c r="D34"/>
      <c r="E34"/>
      <c r="F34"/>
      <c r="G34"/>
      <c r="H34"/>
      <c r="I34"/>
      <c r="J34"/>
      <c r="L34" s="1" t="s">
        <v>121</v>
      </c>
      <c r="M34" s="1">
        <f>B20</f>
        <v>2.8130000000000002</v>
      </c>
    </row>
    <row r="35" spans="2:16" ht="15.75" x14ac:dyDescent="0.25">
      <c r="B35" s="9" t="str">
        <f>Sheet2!$B$1</f>
        <v>Gasoline Price $/gallon</v>
      </c>
      <c r="C35" s="32">
        <f t="array" ref="C35:F35">INDEX(_xll.VAREST(Sheet2!$B$2:$B$23,3,1,,$C$38,0,$C$37:$F$37),{2},{1,2,3,4})</f>
        <v>0.1073190020588356</v>
      </c>
      <c r="D35" s="33">
        <v>0.32227907444958714</v>
      </c>
      <c r="E35" s="33">
        <v>0.34734933417005071</v>
      </c>
      <c r="F35" s="34">
        <v>0.33461663894510041</v>
      </c>
      <c r="G35"/>
      <c r="H35"/>
      <c r="I35"/>
      <c r="J35"/>
      <c r="L35" s="1" t="s">
        <v>122</v>
      </c>
      <c r="M35" s="1">
        <f t="shared" ref="M35:M37" si="0">B21</f>
        <v>2.6909999999999998</v>
      </c>
      <c r="N35" s="1">
        <f>M35-M34</f>
        <v>-0.12200000000000033</v>
      </c>
    </row>
    <row r="36" spans="2:16" ht="15.75" x14ac:dyDescent="0.25">
      <c r="B36" s="9" t="s">
        <v>98</v>
      </c>
      <c r="C36"/>
      <c r="D36"/>
      <c r="E36"/>
      <c r="F36"/>
      <c r="G36"/>
      <c r="H36"/>
      <c r="I36"/>
      <c r="J36"/>
      <c r="L36" s="1" t="s">
        <v>123</v>
      </c>
      <c r="M36" s="1">
        <f t="shared" si="0"/>
        <v>2.258</v>
      </c>
      <c r="N36" s="1">
        <f t="shared" ref="N36:N37" si="1">M36-M35</f>
        <v>-0.43299999999999983</v>
      </c>
    </row>
    <row r="37" spans="2:16" ht="15.75" x14ac:dyDescent="0.25">
      <c r="B37" s="9" t="str">
        <f>Sheet2!$B$1</f>
        <v>Gasoline Price $/gallon</v>
      </c>
      <c r="C37" s="28">
        <v>1</v>
      </c>
      <c r="D37" s="29">
        <v>1</v>
      </c>
      <c r="E37" s="29">
        <v>1</v>
      </c>
      <c r="F37" s="30">
        <v>1</v>
      </c>
      <c r="G37"/>
      <c r="H37"/>
      <c r="I37"/>
      <c r="J37"/>
      <c r="L37" s="1" t="s">
        <v>124</v>
      </c>
      <c r="M37" s="1">
        <f t="shared" si="0"/>
        <v>3.1</v>
      </c>
      <c r="N37" s="1">
        <f t="shared" si="1"/>
        <v>0.84200000000000008</v>
      </c>
    </row>
    <row r="38" spans="2:16" ht="15.75" x14ac:dyDescent="0.25">
      <c r="B38" s="9" t="s">
        <v>96</v>
      </c>
      <c r="C38" s="26">
        <v>1</v>
      </c>
      <c r="D38"/>
      <c r="E38"/>
      <c r="F38"/>
      <c r="G38"/>
      <c r="H38"/>
      <c r="I38"/>
      <c r="J38"/>
      <c r="L38" s="1" t="s">
        <v>126</v>
      </c>
      <c r="M38" s="1">
        <f>M37+N38</f>
        <v>3.7998180587944597</v>
      </c>
      <c r="N38" s="1">
        <f>$C$33+$D$33*N37+$E$33*N36+$F$33*N35</f>
        <v>0.69981805879445969</v>
      </c>
    </row>
    <row r="39" spans="2:16" ht="15.75" x14ac:dyDescent="0.25">
      <c r="B39" s="9" t="s">
        <v>99</v>
      </c>
      <c r="C39" s="9" t="s">
        <v>100</v>
      </c>
      <c r="D39" s="9" t="s">
        <v>101</v>
      </c>
      <c r="E39" s="9" t="s">
        <v>102</v>
      </c>
      <c r="F39" s="9" t="s">
        <v>25</v>
      </c>
      <c r="G39" s="9" t="s">
        <v>103</v>
      </c>
      <c r="H39" s="9" t="s">
        <v>104</v>
      </c>
      <c r="I39" s="9" t="s">
        <v>105</v>
      </c>
      <c r="J39"/>
      <c r="L39" s="1" t="s">
        <v>127</v>
      </c>
      <c r="M39" s="1">
        <f t="shared" ref="M39:M40" si="2">M38+N39</f>
        <v>3.7789356995936187</v>
      </c>
      <c r="N39" s="1">
        <f t="shared" ref="N39:N40" si="3">$C$33+$D$33*N38+$E$33*N37+$F$33*N36</f>
        <v>-2.0882359200840812E-2</v>
      </c>
    </row>
    <row r="40" spans="2:16" ht="15.75" x14ac:dyDescent="0.25">
      <c r="B40" s="9" t="str">
        <f>Sheet2!$B$1</f>
        <v>Gasoline Price $/gallon</v>
      </c>
      <c r="C40" s="31">
        <f>_xll.DF(Sheet2!$B$2:$B$23,,,$C$38)</f>
        <v>-2.9748534155527366</v>
      </c>
      <c r="D40" s="31">
        <f>_xll.DF(Sheet2!$B$2:$B$23,1,1,$C$38)</f>
        <v>-3.627338723150042</v>
      </c>
      <c r="E40" s="31">
        <f>_xll.ARSCHWARZ(Sheet2!$B$2:$B$23,1,$C$38)</f>
        <v>-0.53198318844348025</v>
      </c>
      <c r="F40">
        <f ca="1">STDEVP(OFFSET($C$48:$C$65,0,0,ROWS(Sheet2!$B$2:$B$23)-3-$C$38))</f>
        <v>0.38893981858720711</v>
      </c>
      <c r="G40" s="21">
        <f ca="1">_xll.MAPE(OFFSET($C$48:$C$65,0,0,ROWS(Sheet2!$B$2:$B$23)-3-$C$38),OFFSET(Sheet2!$B$2:$B$23,3+$C$38,0,ROWS(Sheet2!$B$2:$B$23)-3-$C$38))</f>
        <v>10.645213353901614</v>
      </c>
      <c r="H40" s="21">
        <f ca="1">LN(SUMSQ(OFFSET($C$48:$C$65,0,0,COUNT($C$48:$C$65)))/COUNT($C$48:$C$65))+2*SUM($C$37:$F$37)/COUNT($C$48:$C$65)</f>
        <v>-1.4442168662240484</v>
      </c>
      <c r="I40">
        <f ca="1">LN(SUMSQ(OFFSET($C$48:$C$65,0,0,COUNT($C$48:$C$65)))/COUNT($C$48:$C$65))+LN(COUNT($C$48:$C$65))*SUM($C$37:$F$37)/COUNT($C$48:$C$65)</f>
        <v>-1.2463564755804564</v>
      </c>
      <c r="J40"/>
      <c r="L40" s="1" t="s">
        <v>128</v>
      </c>
      <c r="M40" s="1">
        <f t="shared" si="2"/>
        <v>3.4945043116198473</v>
      </c>
      <c r="N40" s="1">
        <f t="shared" si="3"/>
        <v>-0.2844313879737716</v>
      </c>
    </row>
    <row r="41" spans="2:16" ht="15.75" x14ac:dyDescent="0.25">
      <c r="B41" s="9" t="s">
        <v>106</v>
      </c>
      <c r="C41" s="9" t="s">
        <v>107</v>
      </c>
      <c r="D41" s="9" t="s">
        <v>108</v>
      </c>
      <c r="E41" s="9" t="s">
        <v>109</v>
      </c>
      <c r="F41" s="9" t="s">
        <v>110</v>
      </c>
      <c r="G41" s="9" t="s">
        <v>109</v>
      </c>
      <c r="H41" s="9"/>
      <c r="I41"/>
      <c r="J41"/>
    </row>
    <row r="42" spans="2:16" ht="15.75" x14ac:dyDescent="0.25">
      <c r="B42" s="9"/>
      <c r="C42" s="9" t="s">
        <v>111</v>
      </c>
      <c r="D42" s="9" t="s">
        <v>112</v>
      </c>
      <c r="E42" s="9" t="s">
        <v>113</v>
      </c>
      <c r="F42" s="9" t="s">
        <v>114</v>
      </c>
      <c r="G42" s="9" t="s">
        <v>115</v>
      </c>
      <c r="H42" s="9" t="s">
        <v>116</v>
      </c>
      <c r="I42"/>
      <c r="J42"/>
    </row>
    <row r="43" spans="2:16" ht="15.75" x14ac:dyDescent="0.25">
      <c r="B43" s="35">
        <f t="array" ref="B43:B45">_xll.VAREST(Sheet2!$B$2:$B$23,3,1,3,$C$38,0,$C$37:$F$37)</f>
        <v>3.7998180587944597</v>
      </c>
      <c r="C43" s="35">
        <f t="array" ref="C43:C45">_xll.IMPULSE(Sheet2!$B$2:$B$23,3,3,$C$38,0,$C$37:$F$37)</f>
        <v>1</v>
      </c>
      <c r="D43" s="38">
        <f t="array" ref="D43:E43">_xll.AUTOCORR(Sheet2!$B$2:$B$23,1,$C$38)</f>
        <v>0.20851786221867513</v>
      </c>
      <c r="E43" s="39">
        <v>0.95554888736745136</v>
      </c>
      <c r="F43" s="38">
        <f t="array" ref="F43:G43">_xll.PAUTOCORR(Sheet2!$B$2:$B$23,1,$C$38)</f>
        <v>0.20851786221867513</v>
      </c>
      <c r="G43" s="39">
        <v>0.95554888736745136</v>
      </c>
      <c r="H43" s="44">
        <v>1</v>
      </c>
      <c r="I43"/>
      <c r="J43"/>
    </row>
    <row r="44" spans="2:16" ht="15.75" x14ac:dyDescent="0.25">
      <c r="B44" s="36">
        <v>3.7789356995936187</v>
      </c>
      <c r="C44" s="36">
        <v>0.48612204693840633</v>
      </c>
      <c r="D44" s="40">
        <f t="array" ref="D44:E44">_xll.AUTOCORR(Sheet2!$B$2:$B$23,2,$C$38)</f>
        <v>-0.26547141601984886</v>
      </c>
      <c r="E44" s="41">
        <v>-1.1668653745891</v>
      </c>
      <c r="F44" s="40">
        <f t="array" ref="F44:G44">_xll.PAUTOCORR(Sheet2!$B$2:$B$23,2,$C$38)</f>
        <v>-0.32299483295571746</v>
      </c>
      <c r="G44" s="41">
        <v>-1.4801482710991924</v>
      </c>
      <c r="H44" s="45">
        <v>2</v>
      </c>
      <c r="I44"/>
      <c r="J44"/>
      <c r="L44" s="1" t="s">
        <v>62</v>
      </c>
      <c r="M44" s="1" t="s">
        <v>129</v>
      </c>
      <c r="N44" s="1" t="s">
        <v>130</v>
      </c>
      <c r="O44" s="1" t="s">
        <v>132</v>
      </c>
      <c r="P44" s="1" t="s">
        <v>131</v>
      </c>
    </row>
    <row r="45" spans="2:16" ht="15.75" x14ac:dyDescent="0.25">
      <c r="B45" s="37">
        <v>3.4945043116198473</v>
      </c>
      <c r="C45" s="37">
        <v>-0.27732490374455138</v>
      </c>
      <c r="D45" s="42">
        <f t="array" ref="D45:E45">_xll.AUTOCORR(Sheet2!$B$2:$B$23,3,$C$38)</f>
        <v>-0.25884549938857637</v>
      </c>
      <c r="E45" s="43">
        <v>-1.070451704978405</v>
      </c>
      <c r="F45" s="42">
        <f t="array" ref="F45:G45">_xll.PAUTOCORR(Sheet2!$B$2:$B$23,3,$C$38)</f>
        <v>-0.13803663863703741</v>
      </c>
      <c r="G45" s="43">
        <v>-0.63256334523148994</v>
      </c>
      <c r="H45" s="46">
        <v>3</v>
      </c>
      <c r="I45"/>
      <c r="J45"/>
      <c r="L45" s="2">
        <f>A24</f>
        <v>2022</v>
      </c>
      <c r="M45" s="1">
        <f>B24</f>
        <v>4.0590000000000002</v>
      </c>
      <c r="N45" s="1">
        <f>M38</f>
        <v>3.7998180587944597</v>
      </c>
      <c r="O45" s="1">
        <f>(M45-N45)/M45</f>
        <v>6.3853644051623679E-2</v>
      </c>
      <c r="P45" s="1">
        <f>ABS(O45)</f>
        <v>6.3853644051623679E-2</v>
      </c>
    </row>
    <row r="46" spans="2:16" ht="15.75" x14ac:dyDescent="0.25">
      <c r="B46" s="9" t="str">
        <f>Sheet2!$B$1</f>
        <v>Gasoline Price $/gallon</v>
      </c>
      <c r="C46" s="9" t="str">
        <f>Sheet2!$B$1</f>
        <v>Gasoline Price $/gallon</v>
      </c>
      <c r="D46" s="9" t="str">
        <f>Sheet2!$B$1</f>
        <v>Gasoline Price $/gallon</v>
      </c>
      <c r="E46" s="9"/>
      <c r="F46"/>
      <c r="G46"/>
      <c r="H46"/>
      <c r="I46"/>
      <c r="J46"/>
      <c r="L46" s="2">
        <f t="shared" ref="L46:L47" si="4">A25</f>
        <v>2023</v>
      </c>
      <c r="M46" s="1">
        <f t="shared" ref="M46:M47" si="5">B25</f>
        <v>3.6349999999999998</v>
      </c>
      <c r="N46" s="1">
        <f t="shared" ref="N46:N47" si="6">M39</f>
        <v>3.7789356995936187</v>
      </c>
      <c r="O46" s="1">
        <f t="shared" ref="O46:O47" si="7">(M46-N46)/M46</f>
        <v>-3.9597166325617321E-2</v>
      </c>
      <c r="P46" s="1">
        <f t="shared" ref="P46:P47" si="8">ABS(O46)</f>
        <v>3.9597166325617321E-2</v>
      </c>
    </row>
    <row r="47" spans="2:16" ht="15.75" x14ac:dyDescent="0.25">
      <c r="B47" s="47" t="s">
        <v>117</v>
      </c>
      <c r="C47" s="47" t="s">
        <v>118</v>
      </c>
      <c r="D47" s="47" t="s">
        <v>119</v>
      </c>
      <c r="E47" s="9" t="s">
        <v>120</v>
      </c>
      <c r="F47"/>
      <c r="G47"/>
      <c r="H47"/>
      <c r="I47"/>
      <c r="J47"/>
      <c r="L47" s="2">
        <f t="shared" si="4"/>
        <v>2024</v>
      </c>
      <c r="M47" s="1">
        <f t="shared" si="5"/>
        <v>3.4239999999999999</v>
      </c>
      <c r="N47" s="1">
        <f t="shared" si="6"/>
        <v>3.4945043116198473</v>
      </c>
      <c r="O47" s="1">
        <f t="shared" si="7"/>
        <v>-2.0591212505796548E-2</v>
      </c>
      <c r="P47" s="1">
        <f t="shared" si="8"/>
        <v>2.0591212505796548E-2</v>
      </c>
    </row>
    <row r="48" spans="2:16" ht="15.75" x14ac:dyDescent="0.25">
      <c r="B48" s="35">
        <f t="array" ref="B48:E65">_xll.VARRESID(Sheet2!$B$2:$B$23,3,1,$C$38,,$C$37:$F$37)</f>
        <v>1.8368825036864838</v>
      </c>
      <c r="C48" s="35">
        <v>5.8117496313516259E-2</v>
      </c>
      <c r="D48" s="48">
        <v>3.1639201852529414E-2</v>
      </c>
      <c r="E48" s="44">
        <v>5</v>
      </c>
      <c r="F48"/>
      <c r="G48"/>
      <c r="H48"/>
      <c r="I48"/>
      <c r="J48"/>
    </row>
    <row r="49" spans="2:16" ht="15.75" x14ac:dyDescent="0.25">
      <c r="B49" s="36">
        <v>2.0116549982895262</v>
      </c>
      <c r="C49" s="36">
        <v>0.30234500171047385</v>
      </c>
      <c r="D49" s="49">
        <v>0.15029664727179975</v>
      </c>
      <c r="E49" s="45">
        <v>6</v>
      </c>
      <c r="F49"/>
      <c r="G49"/>
      <c r="H49"/>
      <c r="I49"/>
      <c r="J49"/>
      <c r="O49" s="5" t="s">
        <v>103</v>
      </c>
      <c r="P49" s="51">
        <f>SUM(P45:P47)/3</f>
        <v>4.1347340961012509E-2</v>
      </c>
    </row>
    <row r="50" spans="2:16" ht="15.75" x14ac:dyDescent="0.25">
      <c r="B50" s="36">
        <v>2.4449767270560328</v>
      </c>
      <c r="C50" s="36">
        <v>0.17302327294396713</v>
      </c>
      <c r="D50" s="49">
        <v>7.0766838403530485E-2</v>
      </c>
      <c r="E50" s="45">
        <v>7</v>
      </c>
      <c r="F50"/>
      <c r="G50"/>
      <c r="H50"/>
      <c r="I50"/>
      <c r="J50"/>
    </row>
    <row r="51" spans="2:16" ht="15.75" x14ac:dyDescent="0.25">
      <c r="B51" s="36">
        <v>2.6308764333539285</v>
      </c>
      <c r="C51" s="36">
        <v>0.21212356664607146</v>
      </c>
      <c r="D51" s="49">
        <v>8.0628479527504571E-2</v>
      </c>
      <c r="E51" s="45">
        <v>8</v>
      </c>
      <c r="F51"/>
      <c r="G51"/>
      <c r="H51"/>
      <c r="I51"/>
      <c r="J51"/>
    </row>
    <row r="52" spans="2:16" ht="15.75" x14ac:dyDescent="0.25">
      <c r="B52" s="36">
        <v>2.8786780390105884</v>
      </c>
      <c r="C52" s="36">
        <v>-0.57967803901058845</v>
      </c>
      <c r="D52" s="49">
        <v>-0.2013695283581716</v>
      </c>
      <c r="E52" s="45">
        <v>9</v>
      </c>
      <c r="F52"/>
      <c r="G52"/>
      <c r="H52"/>
      <c r="I52"/>
      <c r="J52"/>
    </row>
    <row r="53" spans="2:16" ht="15.75" x14ac:dyDescent="0.25">
      <c r="B53" s="36">
        <v>2.0335948156570267</v>
      </c>
      <c r="C53" s="36">
        <v>0.16640518434297347</v>
      </c>
      <c r="D53" s="49">
        <v>8.1828092332744379E-2</v>
      </c>
      <c r="E53" s="45">
        <v>10</v>
      </c>
      <c r="F53"/>
      <c r="G53"/>
      <c r="H53"/>
      <c r="I53"/>
      <c r="J53"/>
    </row>
    <row r="54" spans="2:16" ht="15.75" x14ac:dyDescent="0.25">
      <c r="B54" s="36">
        <v>2.5329302315139217</v>
      </c>
      <c r="C54" s="36">
        <v>0.30206976848607825</v>
      </c>
      <c r="D54" s="49">
        <v>0.11925704258562717</v>
      </c>
      <c r="E54" s="45">
        <v>11</v>
      </c>
      <c r="F54"/>
      <c r="G54"/>
      <c r="H54"/>
      <c r="I54"/>
      <c r="J54"/>
    </row>
    <row r="55" spans="2:16" ht="15.75" x14ac:dyDescent="0.25">
      <c r="B55" s="36">
        <v>3.2743259648416987</v>
      </c>
      <c r="C55" s="36">
        <v>0.30167403515830138</v>
      </c>
      <c r="D55" s="49">
        <v>9.2133171345048476E-2</v>
      </c>
      <c r="E55" s="45">
        <v>12</v>
      </c>
      <c r="F55"/>
      <c r="G55"/>
      <c r="H55"/>
      <c r="I55"/>
      <c r="J55"/>
    </row>
    <row r="56" spans="2:16" ht="15.75" x14ac:dyDescent="0.25">
      <c r="B56" s="36">
        <v>3.6767835456188047</v>
      </c>
      <c r="C56" s="36">
        <v>3.2164543811954438E-3</v>
      </c>
      <c r="D56" s="49">
        <v>8.7480112475702256E-4</v>
      </c>
      <c r="E56" s="45">
        <v>13</v>
      </c>
      <c r="F56"/>
      <c r="G56"/>
      <c r="H56"/>
      <c r="I56"/>
      <c r="J56"/>
    </row>
    <row r="57" spans="2:16" ht="15.75" x14ac:dyDescent="0.25">
      <c r="B57" s="36">
        <v>3.4324910846063332</v>
      </c>
      <c r="C57" s="36">
        <v>0.14250891539366695</v>
      </c>
      <c r="D57" s="49">
        <v>4.1517635991183077E-2</v>
      </c>
      <c r="E57" s="45">
        <v>14</v>
      </c>
      <c r="F57"/>
      <c r="G57"/>
      <c r="H57"/>
      <c r="I57"/>
      <c r="J57"/>
    </row>
    <row r="58" spans="2:16" ht="15.75" x14ac:dyDescent="0.25">
      <c r="B58" s="36">
        <v>3.563094826877915</v>
      </c>
      <c r="C58" s="36">
        <v>-0.12609482687791518</v>
      </c>
      <c r="D58" s="49">
        <v>-3.5389130237772272E-2</v>
      </c>
      <c r="E58" s="45">
        <v>15</v>
      </c>
      <c r="F58"/>
      <c r="G58"/>
      <c r="H58"/>
      <c r="I58"/>
      <c r="J58"/>
    </row>
    <row r="59" spans="2:16" ht="15.75" x14ac:dyDescent="0.25">
      <c r="B59" s="36">
        <v>3.5263971678811101</v>
      </c>
      <c r="C59" s="36">
        <v>-1.0063971678811101</v>
      </c>
      <c r="D59" s="49">
        <v>-0.28538962571984461</v>
      </c>
      <c r="E59" s="45">
        <v>16</v>
      </c>
      <c r="F59"/>
      <c r="G59"/>
      <c r="H59"/>
      <c r="I59"/>
      <c r="J59"/>
    </row>
    <row r="60" spans="2:16" ht="15.75" x14ac:dyDescent="0.25">
      <c r="B60" s="36">
        <v>2.2811370550930281</v>
      </c>
      <c r="C60" s="36">
        <v>-3.113705509302811E-2</v>
      </c>
      <c r="D60" s="49">
        <v>-1.3649795843484861E-2</v>
      </c>
      <c r="E60" s="45">
        <v>17</v>
      </c>
      <c r="F60"/>
      <c r="G60"/>
      <c r="H60"/>
      <c r="I60"/>
      <c r="J60"/>
    </row>
    <row r="61" spans="2:16" ht="15.75" x14ac:dyDescent="0.25">
      <c r="B61" s="36">
        <v>2.7043115536174764</v>
      </c>
      <c r="C61" s="36">
        <v>-0.17431155361747663</v>
      </c>
      <c r="D61" s="49">
        <v>-6.4456905264596936E-2</v>
      </c>
      <c r="E61" s="45">
        <v>18</v>
      </c>
      <c r="F61"/>
      <c r="G61"/>
      <c r="H61"/>
      <c r="I61"/>
      <c r="J61"/>
    </row>
    <row r="62" spans="2:16" ht="15.75" x14ac:dyDescent="0.25">
      <c r="B62" s="36">
        <v>2.9039391221410966</v>
      </c>
      <c r="C62" s="36">
        <v>-9.0939122141096451E-2</v>
      </c>
      <c r="D62" s="49">
        <v>-3.1315781191048636E-2</v>
      </c>
      <c r="E62" s="45">
        <v>19</v>
      </c>
      <c r="F62"/>
      <c r="G62"/>
      <c r="H62"/>
      <c r="I62"/>
      <c r="J62"/>
    </row>
    <row r="63" spans="2:16" ht="15.75" x14ac:dyDescent="0.25">
      <c r="B63" s="36">
        <v>2.8953439166654347</v>
      </c>
      <c r="C63" s="36">
        <v>-0.20434391666543483</v>
      </c>
      <c r="D63" s="49">
        <v>-7.0576733730747104E-2</v>
      </c>
      <c r="E63" s="45">
        <v>20</v>
      </c>
      <c r="F63"/>
      <c r="G63"/>
      <c r="H63"/>
      <c r="I63"/>
      <c r="J63"/>
    </row>
    <row r="64" spans="2:16" ht="15.75" x14ac:dyDescent="0.25">
      <c r="B64" s="36">
        <v>2.5842774706689249</v>
      </c>
      <c r="C64" s="36">
        <v>-0.32627747066892487</v>
      </c>
      <c r="D64" s="49">
        <v>-0.12625481372341565</v>
      </c>
      <c r="E64" s="45">
        <v>21</v>
      </c>
      <c r="F64"/>
      <c r="G64"/>
      <c r="H64"/>
      <c r="I64"/>
      <c r="J64"/>
    </row>
    <row r="65" spans="2:10" ht="15.75" x14ac:dyDescent="0.25">
      <c r="B65" s="37">
        <v>2.2223045434206692</v>
      </c>
      <c r="C65" s="37">
        <v>0.8776954565793309</v>
      </c>
      <c r="D65" s="50">
        <v>0.39494832478195963</v>
      </c>
      <c r="E65" s="46">
        <v>22</v>
      </c>
      <c r="F65"/>
      <c r="G65"/>
      <c r="H65"/>
      <c r="I65"/>
      <c r="J65"/>
    </row>
  </sheetData>
  <phoneticPr fontId="5" type="noConversion"/>
  <dataValidations count="2">
    <dataValidation type="whole" operator="greaterThanOrEqual" allowBlank="1" showInputMessage="1" showErrorMessage="1" sqref="C38" xr:uid="{10D90C1F-30EA-459D-84F8-F4BF5259BA65}">
      <formula1>0</formula1>
    </dataValidation>
    <dataValidation type="whole" allowBlank="1" showInputMessage="1" showErrorMessage="1" sqref="C37:F37" xr:uid="{937B55F3-FC9D-448A-A436-61ECA578CBED}">
      <formula1>0</formula1>
      <formula2>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SimData_price_yield</vt:lpstr>
      <vt:lpstr>SimData_revenue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</dc:creator>
  <cp:lastModifiedBy>Aleks Maisashvili</cp:lastModifiedBy>
  <dcterms:created xsi:type="dcterms:W3CDTF">2015-06-05T18:17:20Z</dcterms:created>
  <dcterms:modified xsi:type="dcterms:W3CDTF">2025-04-01T19:01:48Z</dcterms:modified>
</cp:coreProperties>
</file>