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AGEC643\"/>
    </mc:Choice>
  </mc:AlternateContent>
  <bookViews>
    <workbookView xWindow="-15" yWindow="4995" windowWidth="24030" windowHeight="5055" tabRatio="897"/>
  </bookViews>
  <sheets>
    <sheet name="Model" sheetId="1" r:id="rId1"/>
    <sheet name="Stoch" sheetId="2" r:id="rId2"/>
  </sheets>
  <definedNames>
    <definedName name="_xlnm.Print_Area" localSheetId="0">Model!$A$1:$I$181</definedName>
  </definedNames>
  <calcPr calcId="152511"/>
</workbook>
</file>

<file path=xl/calcChain.xml><?xml version="1.0" encoding="utf-8"?>
<calcChain xmlns="http://schemas.openxmlformats.org/spreadsheetml/2006/main">
  <c r="K48" i="1" l="1"/>
  <c r="L48" i="1"/>
  <c r="B72" i="1" l="1"/>
  <c r="C89" i="1" s="1"/>
  <c r="C70" i="1"/>
  <c r="C69" i="1"/>
  <c r="C72" i="1" l="1"/>
  <c r="D72" i="1" s="1"/>
  <c r="E89" i="1" s="1"/>
  <c r="J48" i="1"/>
  <c r="E72" i="1" l="1"/>
  <c r="F72" i="1" s="1"/>
  <c r="G89" i="1" s="1"/>
  <c r="D89" i="1"/>
  <c r="D189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C189" i="1"/>
  <c r="B189" i="1"/>
  <c r="A189" i="1"/>
  <c r="B195" i="1" s="1"/>
  <c r="C51" i="1"/>
  <c r="D51" i="1" s="1"/>
  <c r="E51" i="1" s="1"/>
  <c r="F51" i="1" s="1"/>
  <c r="A83" i="1"/>
  <c r="A82" i="1"/>
  <c r="C55" i="1"/>
  <c r="D55" i="1"/>
  <c r="E55" i="1"/>
  <c r="F55" i="1"/>
  <c r="B61" i="1"/>
  <c r="C61" i="1" s="1"/>
  <c r="G48" i="1"/>
  <c r="H48" i="1"/>
  <c r="I48" i="1"/>
  <c r="F48" i="1"/>
  <c r="B27" i="1"/>
  <c r="C27" i="1" s="1"/>
  <c r="D27" i="1" s="1"/>
  <c r="E27" i="1" s="1"/>
  <c r="F27" i="1" s="1"/>
  <c r="B231" i="1"/>
  <c r="C231" i="1"/>
  <c r="D231" i="1"/>
  <c r="E231" i="1"/>
  <c r="F231" i="1"/>
  <c r="B26" i="1"/>
  <c r="B230" i="1"/>
  <c r="C230" i="1"/>
  <c r="D230" i="1"/>
  <c r="E230" i="1"/>
  <c r="F230" i="1"/>
  <c r="H196" i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G254" i="1"/>
  <c r="G68" i="1"/>
  <c r="G104" i="1"/>
  <c r="G66" i="1"/>
  <c r="A190" i="1"/>
  <c r="G151" i="1"/>
  <c r="G106" i="1"/>
  <c r="G233" i="1"/>
  <c r="G232" i="1"/>
  <c r="G63" i="1"/>
  <c r="G78" i="1"/>
  <c r="G128" i="1"/>
  <c r="G110" i="1"/>
  <c r="G122" i="1"/>
  <c r="G112" i="1"/>
  <c r="G118" i="1"/>
  <c r="G142" i="1"/>
  <c r="G148" i="1"/>
  <c r="C168" i="1"/>
  <c r="C167" i="1"/>
  <c r="C180" i="1"/>
  <c r="C179" i="1"/>
  <c r="G130" i="1"/>
  <c r="C190" i="1"/>
  <c r="G253" i="1"/>
  <c r="G250" i="1"/>
  <c r="G77" i="1"/>
  <c r="G231" i="1"/>
  <c r="G105" i="1"/>
  <c r="G229" i="1"/>
  <c r="G67" i="1"/>
  <c r="G73" i="1"/>
  <c r="B190" i="1"/>
  <c r="G252" i="1"/>
  <c r="G230" i="1"/>
  <c r="G251" i="1"/>
  <c r="G64" i="1"/>
  <c r="G65" i="1"/>
  <c r="G75" i="1"/>
  <c r="G79" i="1"/>
  <c r="G83" i="1"/>
  <c r="G121" i="1"/>
  <c r="G116" i="1"/>
  <c r="G127" i="1"/>
  <c r="G109" i="1"/>
  <c r="G132" i="1"/>
  <c r="G126" i="1"/>
  <c r="G134" i="1"/>
  <c r="G113" i="1"/>
  <c r="G129" i="1"/>
  <c r="G117" i="1"/>
  <c r="G131" i="1"/>
  <c r="G115" i="1"/>
  <c r="G135" i="1"/>
  <c r="G139" i="1"/>
  <c r="G144" i="1"/>
  <c r="G143" i="1"/>
  <c r="G150" i="1"/>
  <c r="C162" i="1"/>
  <c r="C161" i="1"/>
  <c r="C165" i="1"/>
  <c r="C177" i="1"/>
  <c r="C164" i="1"/>
  <c r="C169" i="1"/>
  <c r="C163" i="1"/>
  <c r="C159" i="1"/>
  <c r="C173" i="1"/>
  <c r="C181" i="1"/>
  <c r="G120" i="1"/>
  <c r="G141" i="1"/>
  <c r="D46" i="1"/>
  <c r="G152" i="1"/>
  <c r="A1" i="1"/>
  <c r="D190" i="1"/>
  <c r="G62" i="1"/>
  <c r="G74" i="1"/>
  <c r="G82" i="1"/>
  <c r="G86" i="1"/>
  <c r="G133" i="1"/>
  <c r="G119" i="1"/>
  <c r="G125" i="1"/>
  <c r="G111" i="1"/>
  <c r="G123" i="1"/>
  <c r="G136" i="1"/>
  <c r="G114" i="1"/>
  <c r="G138" i="1"/>
  <c r="G140" i="1"/>
  <c r="C175" i="1"/>
  <c r="C160" i="1"/>
  <c r="C158" i="1"/>
  <c r="C176" i="1"/>
  <c r="C174" i="1"/>
  <c r="C166" i="1"/>
  <c r="C178" i="1"/>
  <c r="D47" i="1"/>
  <c r="F89" i="1" l="1"/>
  <c r="B228" i="1"/>
  <c r="B249" i="1" s="1"/>
  <c r="D195" i="1"/>
  <c r="C195" i="1"/>
  <c r="G195" i="1" s="1"/>
  <c r="B107" i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C107" i="1"/>
  <c r="D61" i="1"/>
  <c r="C228" i="1"/>
  <c r="C249" i="1" s="1"/>
  <c r="E195" i="1" l="1"/>
  <c r="F195" i="1" s="1"/>
  <c r="B196" i="1" s="1"/>
  <c r="D196" i="1" s="1"/>
  <c r="D107" i="1"/>
  <c r="D228" i="1"/>
  <c r="D249" i="1" s="1"/>
  <c r="E61" i="1"/>
  <c r="C196" i="1" l="1"/>
  <c r="E196" i="1" s="1"/>
  <c r="F196" i="1" s="1"/>
  <c r="B197" i="1" s="1"/>
  <c r="C197" i="1" s="1"/>
  <c r="E107" i="1"/>
  <c r="E228" i="1"/>
  <c r="E249" i="1" s="1"/>
  <c r="F61" i="1"/>
  <c r="G196" i="1" l="1"/>
  <c r="G197" i="1" s="1"/>
  <c r="D197" i="1"/>
  <c r="E197" i="1" s="1"/>
  <c r="F197" i="1" s="1"/>
  <c r="B198" i="1" s="1"/>
  <c r="F107" i="1"/>
  <c r="F228" i="1"/>
  <c r="F249" i="1" s="1"/>
  <c r="C198" i="1" l="1"/>
  <c r="D198" i="1"/>
  <c r="E198" i="1" l="1"/>
  <c r="F198" i="1" s="1"/>
  <c r="B199" i="1" s="1"/>
  <c r="C199" i="1" s="1"/>
  <c r="G198" i="1"/>
  <c r="D199" i="1" l="1"/>
  <c r="E199" i="1" s="1"/>
  <c r="F199" i="1" s="1"/>
  <c r="B200" i="1" s="1"/>
  <c r="G199" i="1"/>
  <c r="C200" i="1" l="1"/>
  <c r="G200" i="1" s="1"/>
  <c r="D200" i="1"/>
  <c r="E200" i="1" l="1"/>
  <c r="F200" i="1" l="1"/>
  <c r="B201" i="1" l="1"/>
  <c r="C201" i="1" l="1"/>
  <c r="G201" i="1" s="1"/>
  <c r="D201" i="1"/>
  <c r="E201" i="1" l="1"/>
  <c r="F201" i="1" s="1"/>
  <c r="B202" i="1" s="1"/>
  <c r="D202" i="1" l="1"/>
  <c r="C202" i="1"/>
  <c r="E202" i="1" l="1"/>
  <c r="F202" i="1" s="1"/>
  <c r="G202" i="1"/>
  <c r="B203" i="1" l="1"/>
  <c r="D203" i="1" l="1"/>
  <c r="C203" i="1"/>
  <c r="E203" i="1" l="1"/>
  <c r="F203" i="1" s="1"/>
  <c r="G203" i="1"/>
  <c r="B204" i="1" l="1"/>
  <c r="C204" i="1" l="1"/>
  <c r="G204" i="1" s="1"/>
  <c r="D204" i="1"/>
  <c r="E204" i="1" l="1"/>
  <c r="F204" i="1" l="1"/>
  <c r="B205" i="1" l="1"/>
  <c r="C205" i="1" l="1"/>
  <c r="G205" i="1" s="1"/>
  <c r="D205" i="1"/>
  <c r="E205" i="1" l="1"/>
  <c r="F205" i="1" l="1"/>
  <c r="B206" i="1" l="1"/>
  <c r="D206" i="1" l="1"/>
  <c r="C206" i="1"/>
  <c r="E206" i="1" l="1"/>
  <c r="G206" i="1"/>
  <c r="F206" i="1" l="1"/>
  <c r="B207" i="1" l="1"/>
  <c r="D207" i="1" l="1"/>
  <c r="C207" i="1"/>
  <c r="G207" i="1" s="1"/>
  <c r="E207" i="1" l="1"/>
  <c r="F207" i="1" s="1"/>
  <c r="B208" i="1" l="1"/>
  <c r="D208" i="1" l="1"/>
  <c r="C208" i="1"/>
  <c r="E208" i="1" l="1"/>
  <c r="F208" i="1" s="1"/>
  <c r="G208" i="1"/>
  <c r="B209" i="1" l="1"/>
  <c r="D209" i="1" l="1"/>
  <c r="C209" i="1"/>
  <c r="E209" i="1" l="1"/>
  <c r="F209" i="1" s="1"/>
  <c r="B210" i="1" s="1"/>
  <c r="C210" i="1" s="1"/>
  <c r="G209" i="1"/>
  <c r="D210" i="1" l="1"/>
  <c r="E210" i="1" s="1"/>
  <c r="F210" i="1" s="1"/>
  <c r="B211" i="1" s="1"/>
  <c r="G210" i="1"/>
  <c r="C211" i="1" l="1"/>
  <c r="D211" i="1"/>
  <c r="E211" i="1" l="1"/>
  <c r="F211" i="1" s="1"/>
  <c r="B212" i="1" s="1"/>
  <c r="C212" i="1" s="1"/>
  <c r="G211" i="1"/>
  <c r="D212" i="1" l="1"/>
  <c r="E212" i="1" s="1"/>
  <c r="F212" i="1" s="1"/>
  <c r="B213" i="1" s="1"/>
  <c r="G212" i="1"/>
  <c r="C213" i="1" l="1"/>
  <c r="G213" i="1" s="1"/>
  <c r="D213" i="1"/>
  <c r="E213" i="1" l="1"/>
  <c r="F213" i="1" s="1"/>
  <c r="B214" i="1" s="1"/>
  <c r="D214" i="1" l="1"/>
  <c r="C214" i="1"/>
  <c r="E214" i="1" l="1"/>
  <c r="F214" i="1" s="1"/>
  <c r="B215" i="1" s="1"/>
  <c r="G214" i="1"/>
  <c r="D215" i="1" l="1"/>
  <c r="C215" i="1"/>
  <c r="E215" i="1" l="1"/>
  <c r="F215" i="1" s="1"/>
  <c r="B216" i="1" s="1"/>
  <c r="D216" i="1" s="1"/>
  <c r="G215" i="1"/>
  <c r="C216" i="1" l="1"/>
  <c r="E216" i="1" s="1"/>
  <c r="F216" i="1" s="1"/>
  <c r="B217" i="1" s="1"/>
  <c r="C217" i="1" s="1"/>
  <c r="E152" i="1"/>
  <c r="G216" i="1" l="1"/>
  <c r="G217" i="1" s="1"/>
  <c r="D217" i="1"/>
  <c r="E217" i="1" s="1"/>
  <c r="F217" i="1" s="1"/>
  <c r="B218" i="1" s="1"/>
  <c r="C218" i="1" s="1"/>
  <c r="D218" i="1" l="1"/>
  <c r="E218" i="1" s="1"/>
  <c r="F218" i="1" s="1"/>
  <c r="B219" i="1" s="1"/>
  <c r="G218" i="1"/>
  <c r="D219" i="1" l="1"/>
  <c r="C219" i="1"/>
  <c r="G219" i="1" s="1"/>
  <c r="E219" i="1" l="1"/>
  <c r="F219" i="1" s="1"/>
  <c r="B220" i="1" s="1"/>
  <c r="D220" i="1" s="1"/>
  <c r="C220" i="1" l="1"/>
  <c r="G220" i="1" s="1"/>
  <c r="E220" i="1" l="1"/>
  <c r="F220" i="1" s="1"/>
  <c r="B221" i="1" s="1"/>
  <c r="D221" i="1" s="1"/>
  <c r="C221" i="1" l="1"/>
  <c r="E221" i="1" s="1"/>
  <c r="F221" i="1" s="1"/>
  <c r="B222" i="1" s="1"/>
  <c r="C222" i="1" s="1"/>
  <c r="G221" i="1" l="1"/>
  <c r="G222" i="1" s="1"/>
  <c r="D222" i="1"/>
  <c r="E222" i="1" s="1"/>
  <c r="F222" i="1" s="1"/>
  <c r="B223" i="1" s="1"/>
  <c r="C223" i="1" l="1"/>
  <c r="G223" i="1" s="1"/>
  <c r="D223" i="1"/>
  <c r="E223" i="1" l="1"/>
  <c r="F223" i="1" s="1"/>
  <c r="B224" i="1" s="1"/>
  <c r="C224" i="1" s="1"/>
  <c r="G224" i="1" s="1"/>
  <c r="D224" i="1" l="1"/>
  <c r="E224" i="1" s="1"/>
  <c r="F224" i="1" s="1"/>
  <c r="B229" i="1" l="1"/>
  <c r="B232" i="1" s="1"/>
  <c r="B250" i="1" s="1"/>
  <c r="B253" i="1" l="1"/>
  <c r="B252" i="1"/>
  <c r="B251" i="1"/>
  <c r="B254" i="1" l="1"/>
  <c r="C229" i="1" l="1"/>
  <c r="C232" i="1" s="1"/>
  <c r="C250" i="1" s="1"/>
  <c r="C252" i="1" s="1"/>
  <c r="C253" i="1" l="1"/>
  <c r="C251" i="1"/>
  <c r="C254" i="1" l="1"/>
  <c r="D229" i="1" l="1"/>
  <c r="D232" i="1" s="1"/>
  <c r="D250" i="1" s="1"/>
  <c r="D251" i="1" s="1"/>
  <c r="D252" i="1" l="1"/>
  <c r="D253" i="1"/>
  <c r="D254" i="1" l="1"/>
  <c r="E229" i="1" l="1"/>
  <c r="E232" i="1" s="1"/>
  <c r="E250" i="1" s="1"/>
  <c r="E253" i="1" s="1"/>
  <c r="E252" i="1" l="1"/>
  <c r="E251" i="1"/>
  <c r="E254" i="1" l="1"/>
  <c r="F229" i="1" l="1"/>
  <c r="F232" i="1" s="1"/>
  <c r="F250" i="1" s="1"/>
  <c r="F251" i="1" s="1"/>
  <c r="F253" i="1" l="1"/>
  <c r="F252" i="1"/>
  <c r="F254" i="1" l="1"/>
</calcChain>
</file>

<file path=xl/sharedStrings.xml><?xml version="1.0" encoding="utf-8"?>
<sst xmlns="http://schemas.openxmlformats.org/spreadsheetml/2006/main" count="226" uniqueCount="197">
  <si>
    <t>SB Yield</t>
  </si>
  <si>
    <t>SB Price</t>
  </si>
  <si>
    <t>Corn</t>
  </si>
  <si>
    <t>Soybean</t>
  </si>
  <si>
    <t>Land Rent</t>
  </si>
  <si>
    <t>Fixed Costs for the Whole Farm</t>
  </si>
  <si>
    <t>Crop Insurance Assumptions</t>
  </si>
  <si>
    <t>Receipts</t>
  </si>
  <si>
    <t>Soybeans</t>
  </si>
  <si>
    <t>Expenses</t>
  </si>
  <si>
    <t xml:space="preserve">Fixed Costs </t>
  </si>
  <si>
    <t>Crop Mix to Analyze</t>
  </si>
  <si>
    <t>Total Expense</t>
  </si>
  <si>
    <t>Total Receipts</t>
  </si>
  <si>
    <t>Net Cash Income</t>
  </si>
  <si>
    <t>Cash Flow Statement</t>
  </si>
  <si>
    <t>Interest Earned</t>
  </si>
  <si>
    <t>Amount Borrowed</t>
  </si>
  <si>
    <t>Interest Rate</t>
  </si>
  <si>
    <t>Number of Years</t>
  </si>
  <si>
    <t>Operating Interest</t>
  </si>
  <si>
    <t xml:space="preserve">Amount </t>
  </si>
  <si>
    <t>No. Year for</t>
  </si>
  <si>
    <t>Annual</t>
  </si>
  <si>
    <t>First Year of</t>
  </si>
  <si>
    <t>Payment</t>
  </si>
  <si>
    <t>Borrowed</t>
  </si>
  <si>
    <t>Loan Life</t>
  </si>
  <si>
    <t>the Loan</t>
  </si>
  <si>
    <t>The =PMT() formula is in column C and the other columns contain other data to simulate a loan.</t>
  </si>
  <si>
    <t>Constant</t>
  </si>
  <si>
    <t>Calculate</t>
  </si>
  <si>
    <t xml:space="preserve">Total Cost </t>
  </si>
  <si>
    <t>Interest</t>
  </si>
  <si>
    <t>Principal</t>
  </si>
  <si>
    <t xml:space="preserve">Balance </t>
  </si>
  <si>
    <t>of Loan</t>
  </si>
  <si>
    <t>Years</t>
  </si>
  <si>
    <t>Debt Jan. 1st</t>
  </si>
  <si>
    <t>Paid</t>
  </si>
  <si>
    <t>on Dec. 31st</t>
  </si>
  <si>
    <t>to Date</t>
  </si>
  <si>
    <t>Life of the loan</t>
  </si>
  <si>
    <t>First year to simulate</t>
  </si>
  <si>
    <t>Family Living</t>
  </si>
  <si>
    <t>Income Taxes</t>
  </si>
  <si>
    <t>Taxable income Over--</t>
  </si>
  <si>
    <t>But Not</t>
  </si>
  <si>
    <t>Base Tax</t>
  </si>
  <si>
    <t>Marginal</t>
  </si>
  <si>
    <t>of--</t>
  </si>
  <si>
    <t>Over--</t>
  </si>
  <si>
    <t>is:</t>
  </si>
  <si>
    <t>Tax Rate</t>
  </si>
  <si>
    <t>Calculate the income taxes using VLOOKUP to find values in the tax schedule</t>
  </si>
  <si>
    <t>Total Taxes</t>
  </si>
  <si>
    <t>Taxable Income</t>
  </si>
  <si>
    <t>Tax Base</t>
  </si>
  <si>
    <t>Taxes Due</t>
  </si>
  <si>
    <t>Depreciation</t>
  </si>
  <si>
    <t>Other Deductions</t>
  </si>
  <si>
    <t>Cash Outflows</t>
  </si>
  <si>
    <t>Ending Cash Dec 31</t>
  </si>
  <si>
    <t>Beginning Cash Jan 1</t>
  </si>
  <si>
    <t>Balance Sheet</t>
  </si>
  <si>
    <t>Land Debt</t>
  </si>
  <si>
    <t>Cash Flow Deficits</t>
  </si>
  <si>
    <t>Repay Deficit Loans</t>
  </si>
  <si>
    <t>Net Worth</t>
  </si>
  <si>
    <t>Base Family Living</t>
  </si>
  <si>
    <t>Cash Inflows</t>
  </si>
  <si>
    <t>Corn Harvest Cost</t>
  </si>
  <si>
    <t>SB Harvest Cost</t>
  </si>
  <si>
    <t>Corn Variable Cost</t>
  </si>
  <si>
    <t>SB Variable Cost</t>
  </si>
  <si>
    <t>Land Loan Information</t>
  </si>
  <si>
    <t>First Year of Loan</t>
  </si>
  <si>
    <t>Corn Mkt Receipts</t>
  </si>
  <si>
    <t>SB Mkt Receipts</t>
  </si>
  <si>
    <t>Beginning Cash Reserves</t>
  </si>
  <si>
    <t>PV Ending Net Worth</t>
  </si>
  <si>
    <t>Discount Factors</t>
  </si>
  <si>
    <t>NPV</t>
  </si>
  <si>
    <t>KOV Table</t>
  </si>
  <si>
    <t>NCFI 1</t>
  </si>
  <si>
    <t>NCFI 2</t>
  </si>
  <si>
    <t>NCFI 3</t>
  </si>
  <si>
    <t>NCFI 4</t>
  </si>
  <si>
    <t>NCFI 5</t>
  </si>
  <si>
    <t>EC 1</t>
  </si>
  <si>
    <t>EC 2</t>
  </si>
  <si>
    <t>EC 3</t>
  </si>
  <si>
    <t>EC 4</t>
  </si>
  <si>
    <t>EC 5</t>
  </si>
  <si>
    <t>PV Family Withdrawals</t>
  </si>
  <si>
    <t>Total Assets</t>
  </si>
  <si>
    <t>Total Liabilities</t>
  </si>
  <si>
    <t>Net Present Value</t>
  </si>
  <si>
    <t>Price Basis between Local and National Prices</t>
  </si>
  <si>
    <t>Other Tax Deductions</t>
  </si>
  <si>
    <t>% Change Land Value</t>
  </si>
  <si>
    <t>Prime Interest Rate</t>
  </si>
  <si>
    <t>Price Paid Index</t>
  </si>
  <si>
    <t>Consumer Price Index</t>
  </si>
  <si>
    <t>Family Withdrawals</t>
  </si>
  <si>
    <t>Define the Base and Alternative Scenarios to Analyze</t>
  </si>
  <si>
    <t xml:space="preserve">Calculate Federal Taxable Income </t>
  </si>
  <si>
    <t>Income Tax Schedule for a Corporation Uses Taxable Income above</t>
  </si>
  <si>
    <t>Cash Rent for Land</t>
  </si>
  <si>
    <t>Corn Yield</t>
  </si>
  <si>
    <t>Soybean Yield</t>
  </si>
  <si>
    <t>Corn Price</t>
  </si>
  <si>
    <t>Land &amp; Building Value</t>
  </si>
  <si>
    <t>Historical National Season Average Prices and Producer's Actual Yield History</t>
  </si>
  <si>
    <t>Fixed cost inflate by PPI</t>
  </si>
  <si>
    <t>Land Debt Interest</t>
  </si>
  <si>
    <t>Carryover Debt Interest</t>
  </si>
  <si>
    <t>Net Cash Farm Income</t>
  </si>
  <si>
    <t>Family Living Bonus</t>
  </si>
  <si>
    <t>PVENW</t>
  </si>
  <si>
    <t>Income Statement</t>
  </si>
  <si>
    <t>Base Crop Mix</t>
  </si>
  <si>
    <t>Crop Mix 1</t>
  </si>
  <si>
    <t>Crop Mix 2</t>
  </si>
  <si>
    <t>Crop Mix 3</t>
  </si>
  <si>
    <t>Current Crop Mix</t>
  </si>
  <si>
    <t>Cash Dec 31st</t>
  </si>
  <si>
    <t>Land Dec 31st</t>
  </si>
  <si>
    <t>Beginning Net Worth</t>
  </si>
  <si>
    <t>Calculations for the Financial Part of the Farm Model Begin Here</t>
  </si>
  <si>
    <t>Localized Stochastic Market Prices = Stochastic Price plus the Local Price Wedge</t>
  </si>
  <si>
    <t>Formula in Col. F</t>
  </si>
  <si>
    <t>Financial Ratios and Key Output Variables</t>
  </si>
  <si>
    <t>P(EC&lt;0 one year)</t>
  </si>
  <si>
    <t>P(EC&lt;0 two years)</t>
  </si>
  <si>
    <t>Input for Amortizing the Initial Land Loan</t>
  </si>
  <si>
    <t>P(EC&lt;0) Yr 1</t>
  </si>
  <si>
    <t>P(EC&lt;0) Yr 2</t>
  </si>
  <si>
    <t>P(EC&lt;0) Yr 3</t>
  </si>
  <si>
    <t>P(EC&lt;0) Yr 4</t>
  </si>
  <si>
    <t>P(EC&lt;0) Yr 5</t>
  </si>
  <si>
    <t>P(EC&lt;0 2 Yrs) Yr 2</t>
  </si>
  <si>
    <t>P(EC&lt;0 2 Yrs) Yr 3</t>
  </si>
  <si>
    <t>P(EC&lt;0 2 Yrs) Yr 4</t>
  </si>
  <si>
    <t>P(EC&lt;0 2 Yrs) Yr 5</t>
  </si>
  <si>
    <t>Probability of Cash Flow Deficits for 1 year and for 2 Consecutive Years</t>
  </si>
  <si>
    <t>Minimum Income Taxes</t>
  </si>
  <si>
    <t>Marginal Tax Rate</t>
  </si>
  <si>
    <t>Bonus Fam. Living % NCFI</t>
  </si>
  <si>
    <t>Discount Rate for NPV</t>
  </si>
  <si>
    <t>Depreciation Tax Deduction</t>
  </si>
  <si>
    <t>Local Interest Rate Basis</t>
  </si>
  <si>
    <t>Operating Loan % Year</t>
  </si>
  <si>
    <t>Interest for Cash Reserves</t>
  </si>
  <si>
    <t xml:space="preserve">Producer's Average Yields </t>
  </si>
  <si>
    <t>Manager's Input Data to Simulate a Hypothetical Farm are in Bold</t>
  </si>
  <si>
    <t>Financial Statements</t>
  </si>
  <si>
    <t>Base and Alternative Crop Mixes Under Consideration (ha)</t>
  </si>
  <si>
    <t>Corn Acres</t>
  </si>
  <si>
    <t>Soybean Acres</t>
  </si>
  <si>
    <t>Acres Owned</t>
  </si>
  <si>
    <t>Acres Cash Rented</t>
  </si>
  <si>
    <t>Fixed Cost Machine Rent</t>
  </si>
  <si>
    <t>Harvest Cost per Bu</t>
  </si>
  <si>
    <t>APH Yield bu</t>
  </si>
  <si>
    <t>Price Guarantee $/bu</t>
  </si>
  <si>
    <t>% Change CPI</t>
  </si>
  <si>
    <t>Stochastic Production  = Stochastic Yield * Planted Area</t>
  </si>
  <si>
    <t>Calculate Market Receipts = Stochastic Prices * Stochastic Production</t>
  </si>
  <si>
    <t>Costs of Production = Base Cost Inflated by Percentage Change in Prices Paid Index</t>
  </si>
  <si>
    <t>Corn cost inflated by PPI</t>
  </si>
  <si>
    <t>SB cost inflated by PPI</t>
  </si>
  <si>
    <t>Corn Prices $/Bu</t>
  </si>
  <si>
    <t>Soybean Price $/Bu</t>
  </si>
  <si>
    <t>Corn Yield Bu/Acre</t>
  </si>
  <si>
    <t>Soybean Yield Bu/Acre</t>
  </si>
  <si>
    <t>Minimum Annual Family Withdrawals = Base Value Inflated by Annual Percentage Change in CPI</t>
  </si>
  <si>
    <t>VC per Acre</t>
  </si>
  <si>
    <t>Land rent inflate by PPI</t>
  </si>
  <si>
    <t>P(PVENW &gt; Beg NW)</t>
  </si>
  <si>
    <t>Crop Mix 4</t>
  </si>
  <si>
    <t>NNW = Land value + cash on hand - debt remianing in land land loan</t>
  </si>
  <si>
    <t>NPV = - Beg Net Worth + Sum of PV of family withdrawals + PV ending Net Worth</t>
  </si>
  <si>
    <t>Corn Acres Planted</t>
  </si>
  <si>
    <t>Soybean Acres Planted</t>
  </si>
  <si>
    <t>Land Principal Payments</t>
  </si>
  <si>
    <t>Beg Net Worth</t>
  </si>
  <si>
    <t>P(Increase NW)</t>
  </si>
  <si>
    <t>Crop Mix 5</t>
  </si>
  <si>
    <t>Crop Mix 6</t>
  </si>
  <si>
    <t>Stochastic Prices and Yields need to come from STOCH worksheet</t>
  </si>
  <si>
    <t>Variable Production Costs per Acre in 2014</t>
  </si>
  <si>
    <t>Projected Mean Prices</t>
  </si>
  <si>
    <t>Forecast Mean Yields for 5 years</t>
  </si>
  <si>
    <t>Estimate the best distributions for the MV distribution problem.</t>
  </si>
  <si>
    <t xml:space="preserve">Projected Rates of Inflation and Interest Rates </t>
  </si>
  <si>
    <t>Local Operating Interest rate = national interest rate + local wedge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</si>
</sst>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00"/>
    <numFmt numFmtId="166" formatCode="0.00000"/>
    <numFmt numFmtId="167" formatCode="0.0000"/>
    <numFmt numFmtId="168" formatCode="_(* #,##0_);_(* \(#,##0\);_(* &quot;-&quot;??_);_(@_)"/>
    <numFmt numFmtId="169" formatCode="#,##0.000_);\(#,##0.000\)"/>
    <numFmt numFmtId="170" formatCode="_(* #,##0.000_);_(* \(#,##0.000\);_(* &quot;-&quot;??_);_(@_)"/>
    <numFmt numFmtId="171" formatCode="_(* #,##0.0000_);_(* \(#,##0.0000\);_(* &quot;-&quot;??_);_(@_)"/>
    <numFmt numFmtId="172" formatCode="_(* #,##0.0000000_);_(* \(#,##0.00000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3" fillId="0" borderId="0" xfId="0" applyNumberFormat="1" applyFont="1"/>
    <xf numFmtId="164" fontId="4" fillId="0" borderId="0" xfId="0" applyNumberFormat="1" applyFont="1"/>
    <xf numFmtId="0" fontId="4" fillId="0" borderId="0" xfId="0" applyNumberFormat="1" applyFont="1"/>
    <xf numFmtId="168" fontId="3" fillId="0" borderId="0" xfId="1" applyNumberFormat="1" applyFont="1"/>
    <xf numFmtId="9" fontId="3" fillId="0" borderId="0" xfId="2" applyFont="1"/>
    <xf numFmtId="170" fontId="3" fillId="0" borderId="0" xfId="1" applyNumberFormat="1" applyFont="1"/>
    <xf numFmtId="0" fontId="4" fillId="0" borderId="0" xfId="0" applyFont="1" applyAlignment="1">
      <alignment horizontal="left" indent="1"/>
    </xf>
    <xf numFmtId="2" fontId="3" fillId="0" borderId="0" xfId="0" applyNumberFormat="1" applyFont="1"/>
    <xf numFmtId="166" fontId="3" fillId="0" borderId="0" xfId="0" applyNumberFormat="1" applyFont="1"/>
    <xf numFmtId="0" fontId="4" fillId="0" borderId="0" xfId="0" applyFont="1" applyAlignment="1">
      <alignment horizontal="left" indent="2"/>
    </xf>
    <xf numFmtId="165" fontId="3" fillId="0" borderId="0" xfId="0" applyNumberFormat="1" applyFont="1"/>
    <xf numFmtId="167" fontId="3" fillId="0" borderId="0" xfId="0" applyNumberFormat="1" applyFont="1"/>
    <xf numFmtId="0" fontId="3" fillId="2" borderId="0" xfId="0" applyFont="1" applyFill="1"/>
    <xf numFmtId="2" fontId="4" fillId="2" borderId="0" xfId="0" applyNumberFormat="1" applyFont="1" applyFill="1"/>
    <xf numFmtId="0" fontId="4" fillId="2" borderId="0" xfId="0" applyFont="1" applyFill="1"/>
    <xf numFmtId="2" fontId="3" fillId="2" borderId="0" xfId="0" applyNumberFormat="1" applyFont="1" applyFill="1" applyAlignment="1">
      <alignment horizontal="left" indent="5"/>
    </xf>
    <xf numFmtId="0" fontId="4" fillId="2" borderId="0" xfId="0" applyFont="1" applyFill="1" applyAlignment="1">
      <alignment horizontal="left" indent="1"/>
    </xf>
    <xf numFmtId="2" fontId="4" fillId="3" borderId="0" xfId="0" applyNumberFormat="1" applyFont="1" applyFill="1"/>
    <xf numFmtId="2" fontId="3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3"/>
    </xf>
    <xf numFmtId="16" fontId="4" fillId="0" borderId="0" xfId="0" applyNumberFormat="1" applyFont="1"/>
    <xf numFmtId="2" fontId="4" fillId="0" borderId="0" xfId="0" applyNumberFormat="1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37" fontId="4" fillId="0" borderId="0" xfId="0" applyNumberFormat="1" applyFont="1"/>
    <xf numFmtId="0" fontId="3" fillId="0" borderId="0" xfId="0" applyFont="1" applyAlignment="1">
      <alignment horizontal="left"/>
    </xf>
    <xf numFmtId="168" fontId="4" fillId="0" borderId="0" xfId="1" applyNumberFormat="1" applyFont="1"/>
    <xf numFmtId="171" fontId="4" fillId="0" borderId="0" xfId="1" applyNumberFormat="1" applyFont="1"/>
    <xf numFmtId="43" fontId="4" fillId="0" borderId="0" xfId="1" applyNumberFormat="1" applyFont="1"/>
    <xf numFmtId="168" fontId="4" fillId="0" borderId="0" xfId="0" applyNumberFormat="1" applyFont="1"/>
    <xf numFmtId="0" fontId="4" fillId="0" borderId="1" xfId="0" applyFont="1" applyBorder="1" applyAlignment="1">
      <alignment horizontal="left" indent="1"/>
    </xf>
    <xf numFmtId="168" fontId="4" fillId="0" borderId="1" xfId="1" applyNumberFormat="1" applyFont="1" applyBorder="1"/>
    <xf numFmtId="37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168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43" fontId="4" fillId="0" borderId="0" xfId="0" applyNumberFormat="1" applyFont="1"/>
    <xf numFmtId="10" fontId="4" fillId="0" borderId="0" xfId="2" applyNumberFormat="1" applyFont="1"/>
    <xf numFmtId="1" fontId="4" fillId="0" borderId="0" xfId="2" applyNumberFormat="1" applyFont="1"/>
    <xf numFmtId="10" fontId="4" fillId="0" borderId="1" xfId="2" applyNumberFormat="1" applyFont="1" applyBorder="1"/>
    <xf numFmtId="1" fontId="4" fillId="0" borderId="1" xfId="2" applyNumberFormat="1" applyFont="1" applyBorder="1"/>
    <xf numFmtId="0" fontId="3" fillId="0" borderId="1" xfId="0" applyFont="1" applyBorder="1" applyAlignment="1">
      <alignment horizontal="left" indent="7"/>
    </xf>
    <xf numFmtId="0" fontId="3" fillId="3" borderId="0" xfId="0" applyFont="1" applyFill="1" applyAlignment="1">
      <alignment horizontal="left" indent="1"/>
    </xf>
    <xf numFmtId="168" fontId="4" fillId="3" borderId="0" xfId="0" applyNumberFormat="1" applyFont="1" applyFill="1"/>
    <xf numFmtId="0" fontId="3" fillId="3" borderId="0" xfId="0" applyFont="1" applyFill="1" applyAlignment="1">
      <alignment horizontal="left"/>
    </xf>
    <xf numFmtId="43" fontId="4" fillId="3" borderId="0" xfId="0" applyNumberFormat="1" applyFont="1" applyFill="1"/>
    <xf numFmtId="0" fontId="3" fillId="3" borderId="1" xfId="0" applyFont="1" applyFill="1" applyBorder="1" applyAlignment="1">
      <alignment horizontal="left"/>
    </xf>
    <xf numFmtId="43" fontId="4" fillId="3" borderId="1" xfId="0" applyNumberFormat="1" applyFont="1" applyFill="1" applyBorder="1"/>
    <xf numFmtId="0" fontId="5" fillId="0" borderId="2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168" fontId="3" fillId="0" borderId="7" xfId="1" applyNumberFormat="1" applyFont="1" applyBorder="1"/>
    <xf numFmtId="0" fontId="5" fillId="0" borderId="8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39" fontId="4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center"/>
    </xf>
    <xf numFmtId="39" fontId="4" fillId="0" borderId="1" xfId="0" applyNumberFormat="1" applyFont="1" applyBorder="1" applyAlignment="1">
      <alignment horizontal="right"/>
    </xf>
    <xf numFmtId="0" fontId="5" fillId="0" borderId="0" xfId="0" applyNumberFormat="1" applyFont="1"/>
    <xf numFmtId="0" fontId="4" fillId="0" borderId="9" xfId="0" applyNumberFormat="1" applyFont="1" applyBorder="1"/>
    <xf numFmtId="0" fontId="4" fillId="0" borderId="1" xfId="0" applyNumberFormat="1" applyFont="1" applyBorder="1"/>
    <xf numFmtId="0" fontId="4" fillId="0" borderId="10" xfId="0" applyNumberFormat="1" applyFont="1" applyBorder="1"/>
    <xf numFmtId="3" fontId="5" fillId="0" borderId="0" xfId="0" applyNumberFormat="1" applyFont="1"/>
    <xf numFmtId="1" fontId="5" fillId="0" borderId="0" xfId="0" applyNumberFormat="1" applyFont="1"/>
    <xf numFmtId="168" fontId="5" fillId="0" borderId="0" xfId="1" applyNumberFormat="1" applyFont="1"/>
    <xf numFmtId="37" fontId="5" fillId="0" borderId="0" xfId="0" applyNumberFormat="1" applyFont="1"/>
    <xf numFmtId="37" fontId="5" fillId="0" borderId="0" xfId="0" applyNumberFormat="1" applyFont="1" applyAlignment="1">
      <alignment horizontal="right"/>
    </xf>
    <xf numFmtId="37" fontId="3" fillId="0" borderId="0" xfId="0" applyNumberFormat="1" applyFont="1" applyBorder="1"/>
    <xf numFmtId="0" fontId="4" fillId="0" borderId="0" xfId="0" applyNumberFormat="1" applyFont="1" applyAlignment="1">
      <alignment horizontal="center"/>
    </xf>
    <xf numFmtId="37" fontId="5" fillId="0" borderId="1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6" fillId="0" borderId="0" xfId="0" applyNumberFormat="1" applyFont="1"/>
    <xf numFmtId="169" fontId="4" fillId="0" borderId="0" xfId="0" applyNumberFormat="1" applyFont="1"/>
    <xf numFmtId="37" fontId="4" fillId="0" borderId="9" xfId="0" applyNumberFormat="1" applyFont="1" applyBorder="1"/>
    <xf numFmtId="0" fontId="4" fillId="0" borderId="11" xfId="0" applyFont="1" applyBorder="1"/>
    <xf numFmtId="0" fontId="4" fillId="4" borderId="0" xfId="0" applyFont="1" applyFill="1" applyBorder="1"/>
    <xf numFmtId="0" fontId="4" fillId="4" borderId="0" xfId="0" applyFont="1" applyFill="1" applyAlignment="1">
      <alignment horizontal="right"/>
    </xf>
    <xf numFmtId="2" fontId="4" fillId="4" borderId="0" xfId="0" applyNumberFormat="1" applyFont="1" applyFill="1"/>
    <xf numFmtId="0" fontId="4" fillId="4" borderId="0" xfId="0" applyFont="1" applyFill="1"/>
    <xf numFmtId="9" fontId="3" fillId="4" borderId="0" xfId="2" applyFont="1" applyFill="1"/>
    <xf numFmtId="164" fontId="3" fillId="4" borderId="0" xfId="0" applyNumberFormat="1" applyFont="1" applyFill="1"/>
    <xf numFmtId="39" fontId="3" fillId="0" borderId="0" xfId="0" applyNumberFormat="1" applyFont="1" applyBorder="1" applyAlignment="1">
      <alignment horizontal="right"/>
    </xf>
    <xf numFmtId="168" fontId="4" fillId="5" borderId="0" xfId="1" applyNumberFormat="1" applyFont="1" applyFill="1"/>
    <xf numFmtId="168" fontId="3" fillId="0" borderId="0" xfId="0" applyNumberFormat="1" applyFont="1"/>
    <xf numFmtId="172" fontId="4" fillId="0" borderId="0" xfId="0" applyNumberFormat="1" applyFont="1"/>
    <xf numFmtId="165" fontId="0" fillId="0" borderId="0" xfId="0" applyNumberFormat="1"/>
    <xf numFmtId="0" fontId="4" fillId="6" borderId="0" xfId="0" applyFont="1" applyFill="1"/>
    <xf numFmtId="0" fontId="4" fillId="6" borderId="0" xfId="0" applyFont="1" applyFill="1" applyBorder="1"/>
    <xf numFmtId="0" fontId="1" fillId="0" borderId="0" xfId="0" applyFont="1"/>
    <xf numFmtId="0" fontId="7" fillId="0" borderId="0" xfId="0" applyFont="1"/>
    <xf numFmtId="0" fontId="3" fillId="6" borderId="0" xfId="0" applyFont="1" applyFill="1"/>
    <xf numFmtId="0" fontId="4" fillId="0" borderId="0" xfId="0" applyFont="1" applyBorder="1" applyAlignment="1">
      <alignment horizontal="left" indent="1"/>
    </xf>
    <xf numFmtId="168" fontId="4" fillId="0" borderId="0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"/>
  <sheetViews>
    <sheetView tabSelected="1" zoomScaleNormal="100" workbookViewId="0">
      <selection activeCell="A2" sqref="A2:XFD2"/>
    </sheetView>
  </sheetViews>
  <sheetFormatPr defaultColWidth="13.86328125" defaultRowHeight="15" x14ac:dyDescent="0.4"/>
  <cols>
    <col min="1" max="1" width="33" style="2" customWidth="1"/>
    <col min="2" max="6" width="13.86328125" style="2" customWidth="1"/>
    <col min="7" max="7" width="15.73046875" style="2" customWidth="1"/>
    <col min="8" max="9" width="13.86328125" style="2" customWidth="1"/>
    <col min="10" max="27" width="13.86328125" style="3" customWidth="1"/>
    <col min="28" max="16384" width="13.86328125" style="2"/>
  </cols>
  <sheetData>
    <row r="1" spans="1:6" x14ac:dyDescent="0.4">
      <c r="A1" s="1" t="str">
        <f>_xll.WBNAME()</f>
        <v>HWK 3.xlsx</v>
      </c>
    </row>
    <row r="3" spans="1:6" x14ac:dyDescent="0.4">
      <c r="A3" s="1" t="s">
        <v>155</v>
      </c>
    </row>
    <row r="4" spans="1:6" x14ac:dyDescent="0.4">
      <c r="A4" s="2" t="s">
        <v>43</v>
      </c>
      <c r="B4" s="1">
        <v>2015</v>
      </c>
    </row>
    <row r="5" spans="1:6" x14ac:dyDescent="0.4">
      <c r="A5" s="2" t="s">
        <v>160</v>
      </c>
      <c r="B5" s="4">
        <v>240</v>
      </c>
    </row>
    <row r="6" spans="1:6" x14ac:dyDescent="0.4">
      <c r="A6" s="2" t="s">
        <v>161</v>
      </c>
      <c r="B6" s="4">
        <v>1110</v>
      </c>
      <c r="F6" s="5"/>
    </row>
    <row r="7" spans="1:6" x14ac:dyDescent="0.4">
      <c r="A7" s="6" t="s">
        <v>112</v>
      </c>
      <c r="B7" s="7">
        <v>1000000</v>
      </c>
    </row>
    <row r="8" spans="1:6" x14ac:dyDescent="0.4">
      <c r="A8" s="6" t="s">
        <v>100</v>
      </c>
      <c r="B8" s="8">
        <v>0.05</v>
      </c>
    </row>
    <row r="9" spans="1:6" x14ac:dyDescent="0.4">
      <c r="A9" s="6" t="s">
        <v>79</v>
      </c>
      <c r="B9" s="7">
        <v>0</v>
      </c>
    </row>
    <row r="10" spans="1:6" x14ac:dyDescent="0.4">
      <c r="A10" s="6" t="s">
        <v>69</v>
      </c>
      <c r="B10" s="7">
        <v>40000</v>
      </c>
    </row>
    <row r="11" spans="1:6" x14ac:dyDescent="0.4">
      <c r="A11" s="6" t="s">
        <v>148</v>
      </c>
      <c r="B11" s="8">
        <v>0.05</v>
      </c>
    </row>
    <row r="12" spans="1:6" x14ac:dyDescent="0.4">
      <c r="A12" s="6" t="s">
        <v>149</v>
      </c>
      <c r="B12" s="9">
        <v>0.125</v>
      </c>
    </row>
    <row r="13" spans="1:6" x14ac:dyDescent="0.4">
      <c r="A13" s="6" t="s">
        <v>150</v>
      </c>
      <c r="B13" s="7">
        <v>25000</v>
      </c>
      <c r="D13" s="1"/>
    </row>
    <row r="14" spans="1:6" x14ac:dyDescent="0.4">
      <c r="A14" s="6" t="s">
        <v>99</v>
      </c>
      <c r="B14" s="7">
        <v>4000</v>
      </c>
      <c r="C14" s="1"/>
      <c r="D14" s="1"/>
    </row>
    <row r="15" spans="1:6" x14ac:dyDescent="0.4">
      <c r="A15" s="2" t="s">
        <v>151</v>
      </c>
      <c r="B15" s="1">
        <v>0.05</v>
      </c>
      <c r="D15" s="1"/>
    </row>
    <row r="16" spans="1:6" x14ac:dyDescent="0.4">
      <c r="A16" s="2" t="s">
        <v>152</v>
      </c>
      <c r="B16" s="8">
        <v>0.5</v>
      </c>
    </row>
    <row r="17" spans="1:6" x14ac:dyDescent="0.4">
      <c r="A17" s="2" t="s">
        <v>153</v>
      </c>
      <c r="B17" s="1">
        <v>0.03</v>
      </c>
    </row>
    <row r="18" spans="1:6" x14ac:dyDescent="0.4">
      <c r="A18" s="1" t="s">
        <v>191</v>
      </c>
      <c r="C18" s="1"/>
    </row>
    <row r="19" spans="1:6" x14ac:dyDescent="0.4">
      <c r="A19" s="10" t="s">
        <v>2</v>
      </c>
      <c r="B19" s="11">
        <v>165</v>
      </c>
    </row>
    <row r="20" spans="1:6" x14ac:dyDescent="0.4">
      <c r="A20" s="10" t="s">
        <v>3</v>
      </c>
      <c r="B20" s="11">
        <v>145</v>
      </c>
      <c r="C20" s="1"/>
    </row>
    <row r="21" spans="1:6" x14ac:dyDescent="0.4">
      <c r="A21" s="1" t="s">
        <v>163</v>
      </c>
      <c r="C21" s="1"/>
    </row>
    <row r="22" spans="1:6" x14ac:dyDescent="0.4">
      <c r="A22" s="10" t="s">
        <v>2</v>
      </c>
      <c r="B22" s="12">
        <v>0.38500000000000001</v>
      </c>
      <c r="C22" s="1"/>
    </row>
    <row r="23" spans="1:6" x14ac:dyDescent="0.4">
      <c r="A23" s="10" t="s">
        <v>3</v>
      </c>
      <c r="B23" s="12">
        <v>0.45</v>
      </c>
      <c r="C23" s="1"/>
    </row>
    <row r="24" spans="1:6" x14ac:dyDescent="0.4">
      <c r="A24" s="1" t="s">
        <v>5</v>
      </c>
      <c r="C24" s="1"/>
    </row>
    <row r="25" spans="1:6" x14ac:dyDescent="0.4">
      <c r="A25" s="10" t="s">
        <v>108</v>
      </c>
      <c r="B25" s="7">
        <v>142500</v>
      </c>
    </row>
    <row r="26" spans="1:6" x14ac:dyDescent="0.4">
      <c r="A26" s="10" t="s">
        <v>162</v>
      </c>
      <c r="B26" s="7">
        <f>7236+5040+1250+15000+1800+16200+9487+2347+5000</f>
        <v>63360</v>
      </c>
      <c r="C26" s="1"/>
    </row>
    <row r="27" spans="1:6" x14ac:dyDescent="0.4">
      <c r="A27" s="1" t="s">
        <v>154</v>
      </c>
      <c r="B27" s="90">
        <f>B4</f>
        <v>2015</v>
      </c>
      <c r="C27" s="90">
        <f>1+B27</f>
        <v>2016</v>
      </c>
      <c r="D27" s="90">
        <f>1+C27</f>
        <v>2017</v>
      </c>
      <c r="E27" s="90">
        <f>1+D27</f>
        <v>2018</v>
      </c>
      <c r="F27" s="90">
        <f>1+E27</f>
        <v>2019</v>
      </c>
    </row>
    <row r="28" spans="1:6" x14ac:dyDescent="0.4">
      <c r="A28" s="2" t="s">
        <v>109</v>
      </c>
      <c r="B28" s="4">
        <v>155</v>
      </c>
      <c r="C28" s="4">
        <v>160</v>
      </c>
      <c r="D28" s="4">
        <v>162</v>
      </c>
      <c r="E28" s="4">
        <v>164</v>
      </c>
      <c r="F28" s="4">
        <v>166</v>
      </c>
    </row>
    <row r="29" spans="1:6" x14ac:dyDescent="0.4">
      <c r="A29" s="2" t="s">
        <v>110</v>
      </c>
      <c r="B29" s="4">
        <v>53</v>
      </c>
      <c r="C29" s="4">
        <v>56</v>
      </c>
      <c r="D29" s="4">
        <v>57</v>
      </c>
      <c r="E29" s="4">
        <v>58</v>
      </c>
      <c r="F29" s="4">
        <v>59</v>
      </c>
    </row>
    <row r="30" spans="1:6" x14ac:dyDescent="0.4">
      <c r="A30" s="1" t="s">
        <v>98</v>
      </c>
    </row>
    <row r="31" spans="1:6" x14ac:dyDescent="0.4">
      <c r="A31" s="13" t="s">
        <v>2</v>
      </c>
      <c r="B31" s="12">
        <v>-0.15</v>
      </c>
    </row>
    <row r="32" spans="1:6" x14ac:dyDescent="0.4">
      <c r="A32" s="13" t="s">
        <v>3</v>
      </c>
      <c r="B32" s="12">
        <v>-0.1</v>
      </c>
    </row>
    <row r="33" spans="1:17" x14ac:dyDescent="0.4">
      <c r="A33" s="1" t="s">
        <v>75</v>
      </c>
    </row>
    <row r="34" spans="1:17" x14ac:dyDescent="0.4">
      <c r="A34" s="10" t="s">
        <v>17</v>
      </c>
      <c r="B34" s="7">
        <v>750000</v>
      </c>
    </row>
    <row r="35" spans="1:17" x14ac:dyDescent="0.4">
      <c r="A35" s="10" t="s">
        <v>18</v>
      </c>
      <c r="B35" s="1">
        <v>7.4999999999999997E-2</v>
      </c>
    </row>
    <row r="36" spans="1:17" x14ac:dyDescent="0.4">
      <c r="A36" s="10" t="s">
        <v>19</v>
      </c>
      <c r="B36" s="1">
        <v>20</v>
      </c>
    </row>
    <row r="37" spans="1:17" x14ac:dyDescent="0.4">
      <c r="A37" s="10" t="s">
        <v>76</v>
      </c>
      <c r="B37" s="1">
        <v>2004</v>
      </c>
      <c r="N37"/>
      <c r="O37"/>
      <c r="P37"/>
      <c r="Q37"/>
    </row>
    <row r="38" spans="1:17" x14ac:dyDescent="0.4">
      <c r="A38" s="1" t="s">
        <v>6</v>
      </c>
      <c r="N38"/>
      <c r="O38"/>
      <c r="P38"/>
      <c r="Q38"/>
    </row>
    <row r="39" spans="1:17" x14ac:dyDescent="0.4">
      <c r="B39" s="90" t="s">
        <v>164</v>
      </c>
      <c r="C39" s="90" t="s">
        <v>165</v>
      </c>
      <c r="D39" s="90"/>
      <c r="N39"/>
      <c r="O39"/>
      <c r="P39"/>
      <c r="Q39"/>
    </row>
    <row r="40" spans="1:17" x14ac:dyDescent="0.4">
      <c r="A40" s="10" t="s">
        <v>2</v>
      </c>
      <c r="B40" s="11">
        <v>145</v>
      </c>
      <c r="C40" s="15">
        <v>3</v>
      </c>
      <c r="N40"/>
      <c r="O40"/>
      <c r="P40"/>
      <c r="Q40"/>
    </row>
    <row r="41" spans="1:17" x14ac:dyDescent="0.4">
      <c r="A41" s="10" t="s">
        <v>3</v>
      </c>
      <c r="B41" s="11">
        <v>50</v>
      </c>
      <c r="C41" s="15">
        <v>6</v>
      </c>
      <c r="N41"/>
      <c r="O41"/>
      <c r="P41"/>
      <c r="Q41"/>
    </row>
    <row r="42" spans="1:17" x14ac:dyDescent="0.4">
      <c r="N42"/>
      <c r="O42"/>
      <c r="P42"/>
      <c r="Q42"/>
    </row>
    <row r="43" spans="1:17" x14ac:dyDescent="0.4">
      <c r="A43" s="16" t="s">
        <v>105</v>
      </c>
      <c r="B43" s="17"/>
      <c r="C43" s="17"/>
      <c r="D43" s="17"/>
      <c r="E43" s="17"/>
      <c r="F43" s="93"/>
      <c r="G43" s="94"/>
      <c r="H43" s="94"/>
      <c r="I43" s="94"/>
      <c r="J43" s="91"/>
      <c r="K43" s="91"/>
      <c r="L43" s="91"/>
      <c r="N43"/>
      <c r="O43"/>
      <c r="P43"/>
      <c r="Q43"/>
    </row>
    <row r="44" spans="1:17" x14ac:dyDescent="0.4">
      <c r="A44" s="20"/>
      <c r="B44" s="22"/>
      <c r="C44" s="17"/>
      <c r="D44" s="18"/>
      <c r="E44" s="19" t="s">
        <v>157</v>
      </c>
      <c r="F44" s="94"/>
      <c r="G44" s="95"/>
      <c r="H44" s="95"/>
      <c r="I44" s="95"/>
      <c r="J44" s="91"/>
      <c r="K44" s="91"/>
      <c r="L44" s="91"/>
      <c r="N44"/>
      <c r="O44"/>
      <c r="P44"/>
      <c r="Q44"/>
    </row>
    <row r="45" spans="1:17" x14ac:dyDescent="0.4">
      <c r="A45" s="16" t="s">
        <v>11</v>
      </c>
      <c r="B45" s="23" t="s">
        <v>125</v>
      </c>
      <c r="C45" s="18"/>
      <c r="D45" s="18"/>
      <c r="E45" s="18"/>
      <c r="F45" s="92" t="s">
        <v>121</v>
      </c>
      <c r="G45" s="92" t="s">
        <v>122</v>
      </c>
      <c r="H45" s="92" t="s">
        <v>123</v>
      </c>
      <c r="I45" s="92" t="s">
        <v>124</v>
      </c>
      <c r="J45" s="92" t="s">
        <v>180</v>
      </c>
      <c r="K45" s="91" t="s">
        <v>188</v>
      </c>
      <c r="L45" s="91" t="s">
        <v>189</v>
      </c>
    </row>
    <row r="46" spans="1:17" x14ac:dyDescent="0.4">
      <c r="A46" s="20" t="s">
        <v>158</v>
      </c>
      <c r="B46" s="18"/>
      <c r="C46" s="21"/>
      <c r="D46" s="17" t="str">
        <f ca="1">_xll.VFORMULA(C46)</f>
        <v/>
      </c>
      <c r="E46" s="18"/>
      <c r="F46" s="96">
        <v>675</v>
      </c>
      <c r="G46" s="96">
        <v>850</v>
      </c>
      <c r="H46" s="96">
        <v>300</v>
      </c>
      <c r="I46" s="96">
        <v>900</v>
      </c>
      <c r="J46" s="91">
        <v>400</v>
      </c>
      <c r="K46" s="91">
        <v>1350</v>
      </c>
      <c r="L46" s="91">
        <v>0</v>
      </c>
    </row>
    <row r="47" spans="1:17" x14ac:dyDescent="0.4">
      <c r="A47" s="20" t="s">
        <v>159</v>
      </c>
      <c r="B47" s="18"/>
      <c r="C47" s="21"/>
      <c r="D47" s="17" t="str">
        <f ca="1">_xll.VFORMULA(C47)</f>
        <v/>
      </c>
      <c r="E47" s="18"/>
      <c r="F47" s="96">
        <v>675</v>
      </c>
      <c r="G47" s="96">
        <v>500</v>
      </c>
      <c r="H47" s="96">
        <v>1050</v>
      </c>
      <c r="I47" s="96">
        <v>450</v>
      </c>
      <c r="J47" s="91">
        <v>950</v>
      </c>
      <c r="K47" s="91">
        <v>0</v>
      </c>
      <c r="L47" s="91">
        <v>1350</v>
      </c>
    </row>
    <row r="48" spans="1:17" x14ac:dyDescent="0.4">
      <c r="A48" s="24"/>
      <c r="B48" s="18"/>
      <c r="C48" s="18"/>
      <c r="D48" s="18"/>
      <c r="E48" s="18"/>
      <c r="F48" s="93">
        <f>SUM(F46:F47)</f>
        <v>1350</v>
      </c>
      <c r="G48" s="93">
        <f>SUM(G46:G47)</f>
        <v>1350</v>
      </c>
      <c r="H48" s="93">
        <f>SUM(H46:H47)</f>
        <v>1350</v>
      </c>
      <c r="I48" s="93">
        <f>SUM(I46:I47)</f>
        <v>1350</v>
      </c>
      <c r="J48" s="93">
        <f>SUM(J46:J47)</f>
        <v>1350</v>
      </c>
      <c r="K48" s="93">
        <f t="shared" ref="K48:L48" si="0">SUM(K46:K47)</f>
        <v>1350</v>
      </c>
      <c r="L48" s="93">
        <f t="shared" si="0"/>
        <v>1350</v>
      </c>
    </row>
    <row r="50" spans="1:27" x14ac:dyDescent="0.4">
      <c r="A50" s="1" t="s">
        <v>195</v>
      </c>
    </row>
    <row r="51" spans="1:27" x14ac:dyDescent="0.4">
      <c r="B51" s="90">
        <v>2015</v>
      </c>
      <c r="C51" s="90">
        <f>B51+1</f>
        <v>2016</v>
      </c>
      <c r="D51" s="90">
        <f t="shared" ref="D51:F51" si="1">C51+1</f>
        <v>2017</v>
      </c>
      <c r="E51" s="90">
        <f t="shared" si="1"/>
        <v>2018</v>
      </c>
      <c r="F51" s="90">
        <f t="shared" si="1"/>
        <v>2019</v>
      </c>
    </row>
    <row r="52" spans="1:27" x14ac:dyDescent="0.4">
      <c r="A52" s="10" t="s">
        <v>102</v>
      </c>
      <c r="B52" s="14">
        <v>6.4000000000000003E-3</v>
      </c>
      <c r="C52" s="14">
        <v>0.03</v>
      </c>
      <c r="D52" s="14">
        <v>3.1E-2</v>
      </c>
      <c r="E52" s="14">
        <v>2.5000000000000001E-2</v>
      </c>
      <c r="F52" s="14">
        <v>2.3199999999999998E-2</v>
      </c>
    </row>
    <row r="53" spans="1:27" x14ac:dyDescent="0.4">
      <c r="A53" s="10"/>
      <c r="B53" s="14"/>
      <c r="C53" s="14"/>
      <c r="D53" s="14"/>
      <c r="E53" s="14"/>
      <c r="F53" s="14"/>
    </row>
    <row r="54" spans="1:27" x14ac:dyDescent="0.4">
      <c r="A54" s="10" t="s">
        <v>103</v>
      </c>
      <c r="B54" s="14">
        <v>217.38800000000001</v>
      </c>
      <c r="C54" s="14">
        <v>223.23939999999999</v>
      </c>
      <c r="D54" s="14">
        <v>225.78380000000001</v>
      </c>
      <c r="E54" s="14">
        <v>229.0549</v>
      </c>
      <c r="F54" s="14">
        <v>231.4802</v>
      </c>
    </row>
    <row r="55" spans="1:27" x14ac:dyDescent="0.4">
      <c r="A55" s="10" t="s">
        <v>166</v>
      </c>
      <c r="B55" s="14">
        <v>0</v>
      </c>
      <c r="C55" s="14">
        <f>(C54-B54)/B54</f>
        <v>2.6916849136106796E-2</v>
      </c>
      <c r="D55" s="14">
        <f>(D54-C54)/C54</f>
        <v>1.1397629629895191E-2</v>
      </c>
      <c r="E55" s="14">
        <f>(E54-D54)/D54</f>
        <v>1.448775332862672E-2</v>
      </c>
      <c r="F55" s="14">
        <f>(F54-E54)/E54</f>
        <v>1.0588291278641028E-2</v>
      </c>
    </row>
    <row r="56" spans="1:27" x14ac:dyDescent="0.4">
      <c r="A56" s="10"/>
      <c r="B56" s="14"/>
      <c r="C56" s="14"/>
      <c r="D56" s="14"/>
      <c r="E56" s="14"/>
      <c r="F56" s="14"/>
    </row>
    <row r="57" spans="1:27" x14ac:dyDescent="0.4">
      <c r="A57" s="10" t="s">
        <v>101</v>
      </c>
      <c r="B57" s="14">
        <v>6.7100000000000007E-2</v>
      </c>
      <c r="C57" s="14">
        <v>7.0000000000000007E-2</v>
      </c>
      <c r="D57" s="14">
        <v>7.4999999999999997E-2</v>
      </c>
      <c r="E57" s="14">
        <v>7.9000000000000001E-2</v>
      </c>
      <c r="F57" s="14">
        <v>8.1000000000000003E-2</v>
      </c>
    </row>
    <row r="58" spans="1:27" x14ac:dyDescent="0.4">
      <c r="A58" s="10"/>
      <c r="B58" s="14"/>
      <c r="C58" s="14"/>
      <c r="D58" s="14"/>
      <c r="E58" s="14"/>
      <c r="F58" s="14"/>
    </row>
    <row r="59" spans="1:27" s="102" customFormat="1" x14ac:dyDescent="0.4">
      <c r="A59" s="106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</row>
    <row r="60" spans="1:27" x14ac:dyDescent="0.4">
      <c r="A60" s="30" t="s">
        <v>190</v>
      </c>
    </row>
    <row r="61" spans="1:27" x14ac:dyDescent="0.4">
      <c r="A61" s="27"/>
      <c r="B61" s="1">
        <f>B4</f>
        <v>2015</v>
      </c>
      <c r="C61" s="1">
        <f>B61+1</f>
        <v>2016</v>
      </c>
      <c r="D61" s="1">
        <f>C61+1</f>
        <v>2017</v>
      </c>
      <c r="E61" s="1">
        <f>D61+1</f>
        <v>2018</v>
      </c>
      <c r="F61" s="1">
        <f>E61+1</f>
        <v>2019</v>
      </c>
    </row>
    <row r="62" spans="1:27" x14ac:dyDescent="0.4">
      <c r="A62" s="27" t="s">
        <v>172</v>
      </c>
      <c r="B62" s="101"/>
      <c r="C62" s="101"/>
      <c r="D62" s="101"/>
      <c r="E62" s="101"/>
      <c r="F62" s="101"/>
      <c r="G62" s="29" t="str">
        <f ca="1">_xll.VFORMULA(F62)</f>
        <v/>
      </c>
    </row>
    <row r="63" spans="1:27" x14ac:dyDescent="0.4">
      <c r="A63" s="27" t="s">
        <v>173</v>
      </c>
      <c r="B63" s="101"/>
      <c r="C63" s="101"/>
      <c r="D63" s="101"/>
      <c r="E63" s="101"/>
      <c r="F63" s="101"/>
      <c r="G63" s="29" t="str">
        <f ca="1">_xll.VFORMULA(F63)</f>
        <v/>
      </c>
    </row>
    <row r="64" spans="1:27" x14ac:dyDescent="0.4">
      <c r="A64" s="27" t="s">
        <v>174</v>
      </c>
      <c r="B64" s="101"/>
      <c r="C64" s="101"/>
      <c r="D64" s="101"/>
      <c r="E64" s="101"/>
      <c r="F64" s="101"/>
      <c r="G64" s="29" t="str">
        <f ca="1">_xll.VFORMULA(F64)</f>
        <v/>
      </c>
    </row>
    <row r="65" spans="1:7" x14ac:dyDescent="0.4">
      <c r="A65" s="27" t="s">
        <v>175</v>
      </c>
      <c r="B65" s="101"/>
      <c r="C65" s="101"/>
      <c r="D65" s="101"/>
      <c r="E65" s="101"/>
      <c r="F65" s="101"/>
      <c r="G65" s="29" t="str">
        <f ca="1">_xll.VFORMULA(F65)</f>
        <v/>
      </c>
    </row>
    <row r="66" spans="1:7" x14ac:dyDescent="0.4">
      <c r="A66" s="13"/>
      <c r="G66" s="29" t="str">
        <f ca="1">_xll.VFORMULA(F66)</f>
        <v/>
      </c>
    </row>
    <row r="67" spans="1:7" x14ac:dyDescent="0.4">
      <c r="G67" s="29" t="str">
        <f ca="1">_xll.VFORMULA(F67)</f>
        <v/>
      </c>
    </row>
    <row r="68" spans="1:7" x14ac:dyDescent="0.4">
      <c r="A68" s="30" t="s">
        <v>129</v>
      </c>
      <c r="B68" s="1"/>
      <c r="C68" s="1"/>
      <c r="E68" s="11"/>
      <c r="F68" s="11"/>
      <c r="G68" s="29" t="str">
        <f ca="1">_xll.VFORMULA(F68)</f>
        <v/>
      </c>
    </row>
    <row r="69" spans="1:7" x14ac:dyDescent="0.4">
      <c r="A69" s="30" t="s">
        <v>183</v>
      </c>
      <c r="B69" s="11"/>
      <c r="C69" s="1" t="str">
        <f ca="1">_xll.VFORMULA(B69)</f>
        <v/>
      </c>
      <c r="E69" s="11"/>
      <c r="F69" s="11"/>
      <c r="G69" s="29"/>
    </row>
    <row r="70" spans="1:7" x14ac:dyDescent="0.4">
      <c r="A70" s="30" t="s">
        <v>184</v>
      </c>
      <c r="B70" s="11"/>
      <c r="C70" s="1" t="str">
        <f ca="1">_xll.VFORMULA(B70)</f>
        <v/>
      </c>
      <c r="E70" s="11"/>
      <c r="F70" s="11"/>
      <c r="G70" s="29"/>
    </row>
    <row r="71" spans="1:7" x14ac:dyDescent="0.4">
      <c r="A71" s="30"/>
      <c r="B71" s="11"/>
      <c r="C71" s="1"/>
      <c r="E71" s="11"/>
      <c r="F71" s="11"/>
      <c r="G71" s="29"/>
    </row>
    <row r="72" spans="1:7" x14ac:dyDescent="0.4">
      <c r="A72" s="30"/>
      <c r="B72" s="1">
        <f>B4</f>
        <v>2015</v>
      </c>
      <c r="C72" s="1">
        <f>B72+1</f>
        <v>2016</v>
      </c>
      <c r="D72" s="1">
        <f t="shared" ref="D72:F72" si="2">C72+1</f>
        <v>2017</v>
      </c>
      <c r="E72" s="1">
        <f t="shared" si="2"/>
        <v>2018</v>
      </c>
      <c r="F72" s="1">
        <f t="shared" si="2"/>
        <v>2019</v>
      </c>
      <c r="G72" s="29"/>
    </row>
    <row r="73" spans="1:7" x14ac:dyDescent="0.4">
      <c r="A73" s="1" t="s">
        <v>167</v>
      </c>
      <c r="E73" s="26"/>
      <c r="F73" s="26"/>
      <c r="G73" s="29" t="str">
        <f ca="1">_xll.VFORMULA(F73)</f>
        <v/>
      </c>
    </row>
    <row r="74" spans="1:7" x14ac:dyDescent="0.4">
      <c r="A74" s="10" t="s">
        <v>2</v>
      </c>
      <c r="B74" s="31"/>
      <c r="C74" s="31"/>
      <c r="D74" s="31"/>
      <c r="E74" s="31"/>
      <c r="F74" s="31"/>
      <c r="G74" s="29" t="str">
        <f ca="1">_xll.VFORMULA(F74)</f>
        <v/>
      </c>
    </row>
    <row r="75" spans="1:7" x14ac:dyDescent="0.4">
      <c r="A75" s="10" t="s">
        <v>3</v>
      </c>
      <c r="B75" s="31"/>
      <c r="C75" s="31"/>
      <c r="D75" s="31"/>
      <c r="E75" s="31"/>
      <c r="F75" s="31"/>
      <c r="G75" s="29" t="str">
        <f ca="1">_xll.VFORMULA(F75)</f>
        <v/>
      </c>
    </row>
    <row r="76" spans="1:7" x14ac:dyDescent="0.4">
      <c r="A76" s="10"/>
      <c r="B76" s="31"/>
      <c r="C76" s="31"/>
      <c r="D76" s="31"/>
      <c r="E76" s="31"/>
      <c r="F76" s="31"/>
      <c r="G76" s="29"/>
    </row>
    <row r="77" spans="1:7" x14ac:dyDescent="0.4">
      <c r="A77" s="1" t="s">
        <v>130</v>
      </c>
      <c r="B77" s="31"/>
      <c r="C77" s="31"/>
      <c r="D77" s="31"/>
      <c r="E77" s="31"/>
      <c r="F77" s="31"/>
      <c r="G77" s="29" t="str">
        <f ca="1">_xll.VFORMULA(F77)</f>
        <v/>
      </c>
    </row>
    <row r="78" spans="1:7" x14ac:dyDescent="0.4">
      <c r="A78" s="10" t="s">
        <v>2</v>
      </c>
      <c r="B78" s="32"/>
      <c r="C78" s="32"/>
      <c r="D78" s="32"/>
      <c r="E78" s="32"/>
      <c r="F78" s="32"/>
      <c r="G78" s="29" t="str">
        <f ca="1">_xll.VFORMULA(F78)</f>
        <v/>
      </c>
    </row>
    <row r="79" spans="1:7" x14ac:dyDescent="0.4">
      <c r="A79" s="10" t="s">
        <v>8</v>
      </c>
      <c r="B79" s="32"/>
      <c r="C79" s="32"/>
      <c r="D79" s="32"/>
      <c r="E79" s="32"/>
      <c r="F79" s="32"/>
      <c r="G79" s="29" t="str">
        <f ca="1">_xll.VFORMULA(F79)</f>
        <v/>
      </c>
    </row>
    <row r="80" spans="1:7" x14ac:dyDescent="0.4">
      <c r="A80" s="10"/>
      <c r="B80" s="32"/>
      <c r="C80" s="32"/>
      <c r="D80" s="32"/>
      <c r="E80" s="32"/>
      <c r="F80" s="32"/>
      <c r="G80" s="29"/>
    </row>
    <row r="81" spans="1:7" x14ac:dyDescent="0.4">
      <c r="A81" s="30" t="s">
        <v>168</v>
      </c>
      <c r="B81" s="33"/>
      <c r="C81" s="33"/>
      <c r="D81" s="33"/>
      <c r="E81" s="33"/>
      <c r="F81" s="33"/>
      <c r="G81" s="29"/>
    </row>
    <row r="82" spans="1:7" x14ac:dyDescent="0.4">
      <c r="A82" s="10" t="str">
        <f>A78</f>
        <v>Corn</v>
      </c>
      <c r="B82" s="31"/>
      <c r="C82" s="31"/>
      <c r="D82" s="31"/>
      <c r="E82" s="31"/>
      <c r="F82" s="31"/>
      <c r="G82" s="29" t="str">
        <f ca="1">_xll.VFORMULA(F82)</f>
        <v/>
      </c>
    </row>
    <row r="83" spans="1:7" x14ac:dyDescent="0.4">
      <c r="A83" s="10" t="str">
        <f>A79</f>
        <v>Soybeans</v>
      </c>
      <c r="B83" s="31"/>
      <c r="C83" s="31"/>
      <c r="D83" s="31"/>
      <c r="E83" s="31"/>
      <c r="F83" s="31"/>
      <c r="G83" s="29" t="str">
        <f ca="1">_xll.VFORMULA(F83)</f>
        <v/>
      </c>
    </row>
    <row r="84" spans="1:7" x14ac:dyDescent="0.4">
      <c r="A84" s="10"/>
      <c r="B84" s="31"/>
      <c r="C84" s="31"/>
      <c r="D84" s="31"/>
      <c r="E84" s="31"/>
      <c r="F84" s="31"/>
      <c r="G84" s="29"/>
    </row>
    <row r="85" spans="1:7" x14ac:dyDescent="0.4">
      <c r="A85" s="30" t="s">
        <v>176</v>
      </c>
      <c r="B85" s="31"/>
      <c r="C85" s="31"/>
      <c r="D85" s="31"/>
      <c r="E85" s="31"/>
      <c r="F85" s="31"/>
      <c r="G85" s="29"/>
    </row>
    <row r="86" spans="1:7" x14ac:dyDescent="0.4">
      <c r="A86" s="10" t="s">
        <v>104</v>
      </c>
      <c r="B86" s="31"/>
      <c r="C86" s="31"/>
      <c r="D86" s="31"/>
      <c r="E86" s="31"/>
      <c r="F86" s="31"/>
      <c r="G86" s="29" t="str">
        <f ca="1">_xll.VFORMULA(F86)</f>
        <v/>
      </c>
    </row>
    <row r="87" spans="1:7" x14ac:dyDescent="0.4">
      <c r="A87" s="10"/>
      <c r="B87" s="31"/>
      <c r="C87" s="31"/>
      <c r="D87" s="31"/>
      <c r="E87" s="31"/>
      <c r="F87" s="31"/>
      <c r="G87" s="29"/>
    </row>
    <row r="88" spans="1:7" x14ac:dyDescent="0.4">
      <c r="A88" s="1" t="s">
        <v>169</v>
      </c>
      <c r="G88" s="29"/>
    </row>
    <row r="89" spans="1:7" x14ac:dyDescent="0.4">
      <c r="A89" s="1"/>
      <c r="B89" s="2">
        <v>2014</v>
      </c>
      <c r="C89" s="2">
        <f>B72</f>
        <v>2015</v>
      </c>
      <c r="D89" s="2">
        <f>C72</f>
        <v>2016</v>
      </c>
      <c r="E89" s="2">
        <f>D72</f>
        <v>2017</v>
      </c>
      <c r="F89" s="2">
        <f>E72</f>
        <v>2018</v>
      </c>
      <c r="G89" s="2">
        <f>F72</f>
        <v>2019</v>
      </c>
    </row>
    <row r="90" spans="1:7" x14ac:dyDescent="0.4">
      <c r="A90" s="1" t="s">
        <v>177</v>
      </c>
      <c r="C90" s="14"/>
      <c r="D90" s="14"/>
      <c r="E90" s="14"/>
      <c r="F90" s="14"/>
      <c r="G90" s="14"/>
    </row>
    <row r="91" spans="1:7" x14ac:dyDescent="0.4">
      <c r="A91" s="10" t="s">
        <v>170</v>
      </c>
      <c r="B91" s="26"/>
      <c r="C91" s="26"/>
      <c r="D91" s="26"/>
      <c r="E91" s="26"/>
      <c r="F91" s="26"/>
      <c r="G91" s="26"/>
    </row>
    <row r="92" spans="1:7" x14ac:dyDescent="0.4">
      <c r="A92" s="10" t="s">
        <v>171</v>
      </c>
      <c r="B92" s="26"/>
      <c r="C92" s="26"/>
      <c r="D92" s="26"/>
      <c r="E92" s="26"/>
      <c r="F92" s="26"/>
      <c r="G92" s="26"/>
    </row>
    <row r="93" spans="1:7" x14ac:dyDescent="0.4">
      <c r="A93" s="10"/>
      <c r="B93" s="26"/>
      <c r="C93" s="26"/>
      <c r="D93" s="26"/>
      <c r="E93" s="26"/>
      <c r="F93" s="26"/>
      <c r="G93" s="26"/>
    </row>
    <row r="94" spans="1:7" x14ac:dyDescent="0.4">
      <c r="A94" s="1" t="s">
        <v>163</v>
      </c>
      <c r="C94" s="26"/>
      <c r="D94" s="26"/>
      <c r="E94" s="26"/>
      <c r="F94" s="26"/>
      <c r="G94" s="26"/>
    </row>
    <row r="95" spans="1:7" x14ac:dyDescent="0.4">
      <c r="A95" s="10" t="s">
        <v>170</v>
      </c>
      <c r="B95" s="26"/>
      <c r="C95" s="26"/>
      <c r="D95" s="26"/>
      <c r="E95" s="26"/>
      <c r="F95" s="26"/>
      <c r="G95" s="26"/>
    </row>
    <row r="96" spans="1:7" x14ac:dyDescent="0.4">
      <c r="A96" s="10" t="s">
        <v>171</v>
      </c>
      <c r="B96" s="26"/>
      <c r="C96" s="26"/>
      <c r="D96" s="26"/>
      <c r="E96" s="26"/>
      <c r="F96" s="26"/>
      <c r="G96" s="26"/>
    </row>
    <row r="97" spans="1:9" x14ac:dyDescent="0.4">
      <c r="A97" s="10"/>
      <c r="B97" s="26"/>
      <c r="C97" s="26"/>
      <c r="D97" s="26"/>
      <c r="E97" s="26"/>
      <c r="F97" s="26"/>
      <c r="G97" s="26"/>
    </row>
    <row r="98" spans="1:9" x14ac:dyDescent="0.4">
      <c r="A98" s="1" t="s">
        <v>5</v>
      </c>
      <c r="C98" s="26"/>
      <c r="D98" s="26"/>
      <c r="E98" s="26"/>
      <c r="F98" s="26"/>
      <c r="G98" s="26"/>
    </row>
    <row r="99" spans="1:9" x14ac:dyDescent="0.4">
      <c r="A99" s="10" t="s">
        <v>178</v>
      </c>
      <c r="B99" s="31"/>
      <c r="C99" s="31"/>
      <c r="D99" s="31"/>
      <c r="E99" s="31"/>
      <c r="F99" s="31"/>
      <c r="G99" s="31"/>
    </row>
    <row r="100" spans="1:9" ht="15.4" thickBot="1" x14ac:dyDescent="0.45">
      <c r="A100" s="35" t="s">
        <v>114</v>
      </c>
      <c r="B100" s="36"/>
      <c r="C100" s="36"/>
      <c r="D100" s="36"/>
      <c r="E100" s="36"/>
      <c r="F100" s="36"/>
      <c r="G100" s="36"/>
      <c r="H100" s="38"/>
      <c r="I100" s="38"/>
    </row>
    <row r="101" spans="1:9" x14ac:dyDescent="0.4">
      <c r="A101" s="107"/>
      <c r="B101" s="108"/>
      <c r="C101" s="108"/>
      <c r="D101" s="108"/>
      <c r="E101" s="108"/>
      <c r="F101" s="108"/>
      <c r="G101" s="108"/>
      <c r="H101" s="3"/>
      <c r="I101" s="3"/>
    </row>
    <row r="102" spans="1:9" x14ac:dyDescent="0.4">
      <c r="A102" s="30" t="s">
        <v>196</v>
      </c>
      <c r="B102" s="31"/>
      <c r="C102" s="32"/>
      <c r="D102" s="32"/>
      <c r="E102" s="32"/>
      <c r="F102" s="32"/>
      <c r="G102" s="32"/>
    </row>
    <row r="103" spans="1:9" x14ac:dyDescent="0.4">
      <c r="A103" s="30"/>
      <c r="B103" s="31"/>
      <c r="C103" s="32"/>
      <c r="D103" s="32"/>
      <c r="E103" s="32"/>
      <c r="F103" s="32"/>
      <c r="G103" s="32"/>
    </row>
    <row r="104" spans="1:9" x14ac:dyDescent="0.4">
      <c r="A104" s="10"/>
      <c r="B104" s="31"/>
      <c r="C104" s="31"/>
      <c r="D104" s="31"/>
      <c r="E104" s="31"/>
      <c r="F104" s="31"/>
      <c r="G104" s="29" t="str">
        <f ca="1">_xll.VFORMULA(F104)</f>
        <v/>
      </c>
    </row>
    <row r="105" spans="1:9" x14ac:dyDescent="0.4">
      <c r="A105" s="1" t="s">
        <v>156</v>
      </c>
      <c r="G105" s="29" t="str">
        <f ca="1">_xll.VFORMULA(F105)</f>
        <v/>
      </c>
    </row>
    <row r="106" spans="1:9" x14ac:dyDescent="0.4">
      <c r="G106" s="29" t="str">
        <f ca="1">_xll.VFORMULA(F106)</f>
        <v/>
      </c>
    </row>
    <row r="107" spans="1:9" ht="15.4" thickBot="1" x14ac:dyDescent="0.45">
      <c r="A107" s="39" t="s">
        <v>120</v>
      </c>
      <c r="B107" s="39">
        <f>B61</f>
        <v>2015</v>
      </c>
      <c r="C107" s="39">
        <f>C61</f>
        <v>2016</v>
      </c>
      <c r="D107" s="39">
        <f>D61</f>
        <v>2017</v>
      </c>
      <c r="E107" s="39">
        <f>E61</f>
        <v>2018</v>
      </c>
      <c r="F107" s="39">
        <f>F61</f>
        <v>2019</v>
      </c>
      <c r="G107" s="37" t="s">
        <v>131</v>
      </c>
      <c r="H107" s="38"/>
      <c r="I107" s="38"/>
    </row>
    <row r="108" spans="1:9" x14ac:dyDescent="0.4">
      <c r="A108" s="10" t="s">
        <v>7</v>
      </c>
      <c r="G108" s="29"/>
    </row>
    <row r="109" spans="1:9" x14ac:dyDescent="0.4">
      <c r="A109" s="10" t="s">
        <v>77</v>
      </c>
      <c r="B109" s="31"/>
      <c r="C109" s="31"/>
      <c r="D109" s="31"/>
      <c r="E109" s="31"/>
      <c r="F109" s="31"/>
      <c r="G109" s="29" t="str">
        <f ca="1">_xll.VFORMULA(F109)</f>
        <v/>
      </c>
    </row>
    <row r="110" spans="1:9" x14ac:dyDescent="0.4">
      <c r="A110" s="10" t="s">
        <v>78</v>
      </c>
      <c r="B110" s="31"/>
      <c r="C110" s="31"/>
      <c r="D110" s="31"/>
      <c r="E110" s="31"/>
      <c r="F110" s="31"/>
      <c r="G110" s="29" t="str">
        <f ca="1">_xll.VFORMULA(F110)</f>
        <v/>
      </c>
    </row>
    <row r="111" spans="1:9" x14ac:dyDescent="0.4">
      <c r="A111" s="13" t="s">
        <v>13</v>
      </c>
      <c r="B111" s="31"/>
      <c r="C111" s="31"/>
      <c r="D111" s="31"/>
      <c r="E111" s="31"/>
      <c r="F111" s="31"/>
      <c r="G111" s="29" t="str">
        <f ca="1">_xll.VFORMULA(F111)</f>
        <v/>
      </c>
    </row>
    <row r="112" spans="1:9" x14ac:dyDescent="0.4">
      <c r="A112" s="10" t="s">
        <v>9</v>
      </c>
      <c r="B112" s="31"/>
      <c r="C112" s="31"/>
      <c r="D112" s="31"/>
      <c r="E112" s="31"/>
      <c r="F112" s="31"/>
      <c r="G112" s="29" t="str">
        <f ca="1">_xll.VFORMULA(F112)</f>
        <v/>
      </c>
    </row>
    <row r="113" spans="1:9" x14ac:dyDescent="0.4">
      <c r="A113" s="10" t="s">
        <v>73</v>
      </c>
      <c r="B113" s="31"/>
      <c r="C113" s="31"/>
      <c r="D113" s="31"/>
      <c r="E113" s="31"/>
      <c r="F113" s="31"/>
      <c r="G113" s="29" t="str">
        <f ca="1">_xll.VFORMULA(F113)</f>
        <v/>
      </c>
    </row>
    <row r="114" spans="1:9" x14ac:dyDescent="0.4">
      <c r="A114" s="10" t="s">
        <v>74</v>
      </c>
      <c r="B114" s="31"/>
      <c r="C114" s="31"/>
      <c r="D114" s="31"/>
      <c r="E114" s="31"/>
      <c r="F114" s="31"/>
      <c r="G114" s="29" t="str">
        <f ca="1">_xll.VFORMULA(F114)</f>
        <v/>
      </c>
    </row>
    <row r="115" spans="1:9" x14ac:dyDescent="0.4">
      <c r="A115" s="10" t="s">
        <v>71</v>
      </c>
      <c r="B115" s="31"/>
      <c r="C115" s="31"/>
      <c r="D115" s="31"/>
      <c r="E115" s="31"/>
      <c r="F115" s="31"/>
      <c r="G115" s="29" t="str">
        <f ca="1">_xll.VFORMULA(F115)</f>
        <v/>
      </c>
    </row>
    <row r="116" spans="1:9" x14ac:dyDescent="0.4">
      <c r="A116" s="10" t="s">
        <v>72</v>
      </c>
      <c r="B116" s="31"/>
      <c r="C116" s="31"/>
      <c r="D116" s="31"/>
      <c r="E116" s="31"/>
      <c r="F116" s="31"/>
      <c r="G116" s="29" t="str">
        <f ca="1">_xll.VFORMULA(F116)</f>
        <v/>
      </c>
    </row>
    <row r="117" spans="1:9" x14ac:dyDescent="0.4">
      <c r="A117" s="10" t="s">
        <v>4</v>
      </c>
      <c r="B117" s="31"/>
      <c r="C117" s="31"/>
      <c r="D117" s="31"/>
      <c r="E117" s="31"/>
      <c r="F117" s="31"/>
      <c r="G117" s="29" t="str">
        <f ca="1">_xll.VFORMULA(F117)</f>
        <v/>
      </c>
    </row>
    <row r="118" spans="1:9" x14ac:dyDescent="0.4">
      <c r="A118" s="10" t="s">
        <v>10</v>
      </c>
      <c r="B118" s="31"/>
      <c r="C118" s="31"/>
      <c r="D118" s="31"/>
      <c r="E118" s="31"/>
      <c r="F118" s="31"/>
      <c r="G118" s="29" t="str">
        <f ca="1">_xll.VFORMULA(F118)</f>
        <v/>
      </c>
    </row>
    <row r="119" spans="1:9" x14ac:dyDescent="0.4">
      <c r="A119" s="10" t="s">
        <v>20</v>
      </c>
      <c r="B119" s="31"/>
      <c r="C119" s="31"/>
      <c r="D119" s="31"/>
      <c r="E119" s="31"/>
      <c r="F119" s="31"/>
      <c r="G119" s="29" t="str">
        <f ca="1">_xll.VFORMULA(F119)</f>
        <v/>
      </c>
    </row>
    <row r="120" spans="1:9" x14ac:dyDescent="0.4">
      <c r="A120" s="10" t="s">
        <v>115</v>
      </c>
      <c r="B120" s="31"/>
      <c r="C120" s="31"/>
      <c r="D120" s="31"/>
      <c r="E120" s="31"/>
      <c r="F120" s="31"/>
      <c r="G120" s="29" t="str">
        <f ca="1">_xll.VFORMULA(F120)</f>
        <v/>
      </c>
    </row>
    <row r="121" spans="1:9" x14ac:dyDescent="0.4">
      <c r="A121" s="10" t="s">
        <v>116</v>
      </c>
      <c r="B121" s="98"/>
      <c r="C121" s="98"/>
      <c r="D121" s="98"/>
      <c r="E121" s="98"/>
      <c r="F121" s="98"/>
      <c r="G121" s="29" t="str">
        <f ca="1">_xll.VFORMULA(F121)</f>
        <v/>
      </c>
    </row>
    <row r="122" spans="1:9" x14ac:dyDescent="0.4">
      <c r="A122" s="13" t="s">
        <v>12</v>
      </c>
      <c r="B122" s="34"/>
      <c r="C122" s="34"/>
      <c r="D122" s="34"/>
      <c r="E122" s="34"/>
      <c r="F122" s="34"/>
      <c r="G122" s="29" t="str">
        <f ca="1">_xll.VFORMULA(F122)</f>
        <v/>
      </c>
    </row>
    <row r="123" spans="1:9" ht="15.4" thickBot="1" x14ac:dyDescent="0.45">
      <c r="A123" s="40" t="s">
        <v>117</v>
      </c>
      <c r="B123" s="41"/>
      <c r="C123" s="41"/>
      <c r="D123" s="41"/>
      <c r="E123" s="41"/>
      <c r="F123" s="41"/>
      <c r="G123" s="37" t="str">
        <f ca="1">_xll.VFORMULA(F123)</f>
        <v/>
      </c>
      <c r="H123" s="38"/>
      <c r="I123" s="38"/>
    </row>
    <row r="124" spans="1:9" ht="15.4" thickBot="1" x14ac:dyDescent="0.45">
      <c r="A124" s="39" t="s">
        <v>15</v>
      </c>
      <c r="B124" s="38"/>
      <c r="C124" s="38"/>
      <c r="D124" s="38"/>
      <c r="E124" s="38"/>
      <c r="F124" s="38"/>
      <c r="G124" s="37"/>
      <c r="H124" s="38"/>
      <c r="I124" s="38"/>
    </row>
    <row r="125" spans="1:9" x14ac:dyDescent="0.4">
      <c r="A125" s="10" t="s">
        <v>63</v>
      </c>
      <c r="B125" s="31"/>
      <c r="C125" s="98"/>
      <c r="D125" s="98"/>
      <c r="E125" s="98"/>
      <c r="F125" s="98"/>
      <c r="G125" s="29" t="str">
        <f ca="1">_xll.VFORMULA(F125)</f>
        <v/>
      </c>
    </row>
    <row r="126" spans="1:9" x14ac:dyDescent="0.4">
      <c r="A126" s="10" t="s">
        <v>14</v>
      </c>
      <c r="B126" s="31"/>
      <c r="C126" s="31"/>
      <c r="D126" s="31"/>
      <c r="E126" s="31"/>
      <c r="F126" s="31"/>
      <c r="G126" s="29" t="str">
        <f ca="1">_xll.VFORMULA(F126)</f>
        <v/>
      </c>
    </row>
    <row r="127" spans="1:9" x14ac:dyDescent="0.4">
      <c r="A127" s="10" t="s">
        <v>16</v>
      </c>
      <c r="B127" s="31"/>
      <c r="C127" s="31"/>
      <c r="D127" s="31"/>
      <c r="E127" s="31"/>
      <c r="F127" s="31"/>
      <c r="G127" s="29" t="str">
        <f ca="1">_xll.VFORMULA(F127)</f>
        <v/>
      </c>
    </row>
    <row r="128" spans="1:9" x14ac:dyDescent="0.4">
      <c r="A128" s="13" t="s">
        <v>70</v>
      </c>
      <c r="B128" s="31"/>
      <c r="C128" s="31"/>
      <c r="D128" s="31"/>
      <c r="E128" s="31"/>
      <c r="F128" s="31"/>
      <c r="G128" s="29" t="str">
        <f ca="1">_xll.VFORMULA(F128)</f>
        <v/>
      </c>
    </row>
    <row r="129" spans="1:9" x14ac:dyDescent="0.4">
      <c r="A129" s="10"/>
      <c r="B129" s="31"/>
      <c r="C129" s="31"/>
      <c r="D129" s="31"/>
      <c r="E129" s="31"/>
      <c r="F129" s="31"/>
      <c r="G129" s="29" t="str">
        <f ca="1">_xll.VFORMULA(F129)</f>
        <v/>
      </c>
    </row>
    <row r="130" spans="1:9" x14ac:dyDescent="0.4">
      <c r="A130" s="10" t="s">
        <v>185</v>
      </c>
      <c r="B130" s="31"/>
      <c r="C130" s="31"/>
      <c r="D130" s="31"/>
      <c r="E130" s="31"/>
      <c r="F130" s="31"/>
      <c r="G130" s="29" t="str">
        <f ca="1">_xll.VFORMULA(F130)</f>
        <v/>
      </c>
    </row>
    <row r="131" spans="1:9" x14ac:dyDescent="0.4">
      <c r="A131" s="10" t="s">
        <v>67</v>
      </c>
      <c r="B131" s="98"/>
      <c r="C131" s="98"/>
      <c r="D131" s="98"/>
      <c r="E131" s="98"/>
      <c r="F131" s="98"/>
      <c r="G131" s="29" t="str">
        <f ca="1">_xll.VFORMULA(F131)</f>
        <v/>
      </c>
    </row>
    <row r="132" spans="1:9" x14ac:dyDescent="0.4">
      <c r="A132" s="10" t="s">
        <v>44</v>
      </c>
      <c r="B132" s="31"/>
      <c r="C132" s="31"/>
      <c r="D132" s="31"/>
      <c r="E132" s="31"/>
      <c r="F132" s="31"/>
      <c r="G132" s="29" t="str">
        <f ca="1">_xll.VFORMULA(F132)</f>
        <v/>
      </c>
    </row>
    <row r="133" spans="1:9" x14ac:dyDescent="0.4">
      <c r="A133" s="10" t="s">
        <v>118</v>
      </c>
      <c r="B133" s="31"/>
      <c r="C133" s="31"/>
      <c r="D133" s="31"/>
      <c r="E133" s="31"/>
      <c r="F133" s="31"/>
      <c r="G133" s="29" t="str">
        <f ca="1">_xll.VFORMULA(F133)</f>
        <v/>
      </c>
    </row>
    <row r="134" spans="1:9" x14ac:dyDescent="0.4">
      <c r="A134" s="10" t="s">
        <v>45</v>
      </c>
      <c r="B134" s="31"/>
      <c r="C134" s="31"/>
      <c r="D134" s="31"/>
      <c r="E134" s="31"/>
      <c r="F134" s="31"/>
      <c r="G134" s="29" t="str">
        <f ca="1">_xll.VFORMULA(F134)</f>
        <v/>
      </c>
    </row>
    <row r="135" spans="1:9" x14ac:dyDescent="0.4">
      <c r="A135" s="13" t="s">
        <v>61</v>
      </c>
      <c r="B135" s="31"/>
      <c r="C135" s="31"/>
      <c r="D135" s="31"/>
      <c r="E135" s="31"/>
      <c r="F135" s="31"/>
      <c r="G135" s="29" t="str">
        <f ca="1">_xll.VFORMULA(F135)</f>
        <v/>
      </c>
    </row>
    <row r="136" spans="1:9" ht="15.4" thickBot="1" x14ac:dyDescent="0.45">
      <c r="A136" s="40" t="s">
        <v>62</v>
      </c>
      <c r="B136" s="36"/>
      <c r="C136" s="36"/>
      <c r="D136" s="36"/>
      <c r="E136" s="36"/>
      <c r="F136" s="36"/>
      <c r="G136" s="37" t="str">
        <f ca="1">_xll.VFORMULA(F136)</f>
        <v/>
      </c>
      <c r="H136" s="38"/>
      <c r="I136" s="38"/>
    </row>
    <row r="137" spans="1:9" ht="15.4" thickBot="1" x14ac:dyDescent="0.45">
      <c r="A137" s="39" t="s">
        <v>64</v>
      </c>
      <c r="B137" s="36"/>
      <c r="C137" s="36"/>
      <c r="D137" s="36"/>
      <c r="E137" s="36"/>
      <c r="F137" s="36"/>
      <c r="G137" s="37"/>
      <c r="H137" s="38"/>
      <c r="I137" s="38"/>
    </row>
    <row r="138" spans="1:9" x14ac:dyDescent="0.4">
      <c r="A138" s="10" t="s">
        <v>126</v>
      </c>
      <c r="B138" s="31"/>
      <c r="C138" s="31"/>
      <c r="D138" s="31"/>
      <c r="E138" s="31"/>
      <c r="F138" s="31"/>
      <c r="G138" s="29" t="str">
        <f ca="1">_xll.VFORMULA(F138)</f>
        <v/>
      </c>
    </row>
    <row r="139" spans="1:9" x14ac:dyDescent="0.4">
      <c r="A139" s="10" t="s">
        <v>127</v>
      </c>
      <c r="B139" s="31"/>
      <c r="C139" s="31"/>
      <c r="D139" s="31"/>
      <c r="E139" s="31"/>
      <c r="F139" s="31"/>
      <c r="G139" s="29" t="str">
        <f ca="1">_xll.VFORMULA(F139)</f>
        <v/>
      </c>
    </row>
    <row r="140" spans="1:9" x14ac:dyDescent="0.4">
      <c r="A140" s="13" t="s">
        <v>95</v>
      </c>
      <c r="B140" s="31"/>
      <c r="C140" s="31"/>
      <c r="D140" s="31"/>
      <c r="E140" s="31"/>
      <c r="F140" s="31"/>
      <c r="G140" s="29" t="str">
        <f ca="1">_xll.VFORMULA(F140)</f>
        <v/>
      </c>
    </row>
    <row r="141" spans="1:9" x14ac:dyDescent="0.4">
      <c r="A141" s="10" t="s">
        <v>65</v>
      </c>
      <c r="B141" s="31"/>
      <c r="C141" s="31"/>
      <c r="D141" s="31"/>
      <c r="E141" s="31"/>
      <c r="F141" s="31"/>
      <c r="G141" s="29" t="str">
        <f ca="1">_xll.VFORMULA(F141)</f>
        <v/>
      </c>
    </row>
    <row r="142" spans="1:9" x14ac:dyDescent="0.4">
      <c r="A142" s="10" t="s">
        <v>66</v>
      </c>
      <c r="B142" s="31"/>
      <c r="C142" s="31"/>
      <c r="D142" s="31"/>
      <c r="E142" s="31"/>
      <c r="F142" s="31"/>
      <c r="G142" s="29" t="str">
        <f ca="1">_xll.VFORMULA(F142)</f>
        <v/>
      </c>
    </row>
    <row r="143" spans="1:9" x14ac:dyDescent="0.4">
      <c r="A143" s="13" t="s">
        <v>96</v>
      </c>
      <c r="B143" s="31"/>
      <c r="C143" s="31"/>
      <c r="D143" s="31"/>
      <c r="E143" s="31"/>
      <c r="F143" s="31"/>
      <c r="G143" s="29" t="str">
        <f ca="1">_xll.VFORMULA(F143)</f>
        <v/>
      </c>
    </row>
    <row r="144" spans="1:9" ht="15.4" thickBot="1" x14ac:dyDescent="0.45">
      <c r="A144" s="40" t="s">
        <v>68</v>
      </c>
      <c r="B144" s="36"/>
      <c r="C144" s="36"/>
      <c r="D144" s="36"/>
      <c r="E144" s="36"/>
      <c r="F144" s="36"/>
      <c r="G144" s="37" t="str">
        <f ca="1">_xll.VFORMULA(F144)</f>
        <v/>
      </c>
      <c r="H144" s="38"/>
      <c r="I144" s="38"/>
    </row>
    <row r="145" spans="1:9" x14ac:dyDescent="0.4">
      <c r="A145" s="28"/>
      <c r="B145" s="31"/>
      <c r="C145" s="31"/>
      <c r="D145" s="31"/>
      <c r="E145" s="31"/>
      <c r="F145" s="31"/>
    </row>
    <row r="146" spans="1:9" ht="15.4" thickBot="1" x14ac:dyDescent="0.45">
      <c r="A146" s="42" t="s">
        <v>132</v>
      </c>
      <c r="B146" s="36"/>
      <c r="C146" s="36"/>
      <c r="D146" s="36"/>
      <c r="E146" s="36"/>
      <c r="F146" s="36"/>
      <c r="G146" s="37" t="s">
        <v>131</v>
      </c>
      <c r="H146" s="38"/>
      <c r="I146" s="38"/>
    </row>
    <row r="147" spans="1:9" x14ac:dyDescent="0.4">
      <c r="A147" s="30" t="s">
        <v>97</v>
      </c>
      <c r="B147" s="2">
        <v>1</v>
      </c>
      <c r="C147" s="2">
        <v>2</v>
      </c>
      <c r="D147" s="2">
        <v>3</v>
      </c>
      <c r="E147" s="2">
        <v>4</v>
      </c>
      <c r="F147" s="2">
        <v>5</v>
      </c>
    </row>
    <row r="148" spans="1:9" x14ac:dyDescent="0.4">
      <c r="A148" s="10" t="s">
        <v>81</v>
      </c>
      <c r="B148" s="43"/>
      <c r="C148" s="43"/>
      <c r="D148" s="43"/>
      <c r="E148" s="43"/>
      <c r="F148" s="43"/>
      <c r="G148" s="29" t="str">
        <f ca="1">_xll.VFORMULA(F148)</f>
        <v/>
      </c>
    </row>
    <row r="149" spans="1:9" x14ac:dyDescent="0.4">
      <c r="A149" s="10" t="s">
        <v>128</v>
      </c>
      <c r="B149" s="99"/>
      <c r="C149" s="2" t="s">
        <v>181</v>
      </c>
    </row>
    <row r="150" spans="1:9" x14ac:dyDescent="0.4">
      <c r="A150" s="10" t="s">
        <v>94</v>
      </c>
      <c r="B150" s="34"/>
      <c r="C150" s="34"/>
      <c r="D150" s="34"/>
      <c r="E150" s="34"/>
      <c r="F150" s="34"/>
      <c r="G150" s="29" t="str">
        <f ca="1">_xll.VFORMULA(F150)</f>
        <v/>
      </c>
    </row>
    <row r="151" spans="1:9" x14ac:dyDescent="0.4">
      <c r="A151" s="28" t="s">
        <v>80</v>
      </c>
      <c r="B151" s="31"/>
      <c r="F151" s="34"/>
      <c r="G151" s="29" t="str">
        <f ca="1">_xll.VFORMULA(F151)</f>
        <v/>
      </c>
    </row>
    <row r="152" spans="1:9" x14ac:dyDescent="0.4">
      <c r="A152" s="30" t="s">
        <v>179</v>
      </c>
      <c r="D152" s="2" t="s">
        <v>186</v>
      </c>
      <c r="E152" s="34">
        <f>B7+B9-H190</f>
        <v>1000000</v>
      </c>
      <c r="F152" s="34"/>
      <c r="G152" s="29" t="str">
        <f ca="1">_xll.VFORMULA(F152)</f>
        <v/>
      </c>
    </row>
    <row r="153" spans="1:9" x14ac:dyDescent="0.4">
      <c r="A153" s="30" t="s">
        <v>97</v>
      </c>
      <c r="B153" s="34"/>
      <c r="C153" s="2" t="s">
        <v>182</v>
      </c>
      <c r="F153" s="34"/>
      <c r="G153" s="29"/>
    </row>
    <row r="154" spans="1:9" x14ac:dyDescent="0.4">
      <c r="A154" s="30" t="s">
        <v>145</v>
      </c>
      <c r="B154" s="44"/>
      <c r="C154" s="44"/>
      <c r="D154" s="44"/>
      <c r="E154" s="44"/>
      <c r="F154" s="44"/>
      <c r="G154" s="29"/>
    </row>
    <row r="155" spans="1:9" x14ac:dyDescent="0.4">
      <c r="A155" s="30" t="s">
        <v>133</v>
      </c>
      <c r="B155" s="45"/>
      <c r="C155" s="45"/>
      <c r="D155" s="45"/>
      <c r="E155" s="45"/>
      <c r="F155" s="45"/>
      <c r="G155" s="45"/>
    </row>
    <row r="156" spans="1:9" ht="15.4" thickBot="1" x14ac:dyDescent="0.45">
      <c r="A156" s="42" t="s">
        <v>134</v>
      </c>
      <c r="B156" s="46"/>
      <c r="C156" s="47"/>
      <c r="D156" s="47"/>
      <c r="E156" s="47"/>
      <c r="F156" s="47"/>
      <c r="G156" s="47"/>
      <c r="H156" s="38"/>
      <c r="I156" s="38"/>
    </row>
    <row r="157" spans="1:9" ht="15.4" thickBot="1" x14ac:dyDescent="0.45">
      <c r="A157" s="48" t="s">
        <v>83</v>
      </c>
      <c r="B157" s="38"/>
      <c r="C157" s="38"/>
      <c r="D157" s="38"/>
      <c r="F157" s="43"/>
    </row>
    <row r="158" spans="1:9" x14ac:dyDescent="0.4">
      <c r="A158" s="49" t="s">
        <v>82</v>
      </c>
      <c r="B158" s="50"/>
      <c r="C158" s="29" t="str">
        <f ca="1">_xll.VFORMULA(B158)</f>
        <v/>
      </c>
    </row>
    <row r="159" spans="1:9" x14ac:dyDescent="0.4">
      <c r="A159" s="49" t="s">
        <v>119</v>
      </c>
      <c r="B159" s="50"/>
      <c r="C159" s="29" t="str">
        <f ca="1">_xll.VFORMULA(B159)</f>
        <v/>
      </c>
      <c r="G159" s="100"/>
    </row>
    <row r="160" spans="1:9" x14ac:dyDescent="0.4">
      <c r="A160" s="49" t="s">
        <v>84</v>
      </c>
      <c r="B160" s="50"/>
      <c r="C160" s="29" t="str">
        <f ca="1">_xll.VFORMULA(B160)</f>
        <v/>
      </c>
    </row>
    <row r="161" spans="1:3" x14ac:dyDescent="0.4">
      <c r="A161" s="49" t="s">
        <v>85</v>
      </c>
      <c r="B161" s="50"/>
      <c r="C161" s="29" t="str">
        <f ca="1">_xll.VFORMULA(B161)</f>
        <v/>
      </c>
    </row>
    <row r="162" spans="1:3" x14ac:dyDescent="0.4">
      <c r="A162" s="49" t="s">
        <v>86</v>
      </c>
      <c r="B162" s="50"/>
      <c r="C162" s="29" t="str">
        <f ca="1">_xll.VFORMULA(B162)</f>
        <v/>
      </c>
    </row>
    <row r="163" spans="1:3" x14ac:dyDescent="0.4">
      <c r="A163" s="49" t="s">
        <v>87</v>
      </c>
      <c r="B163" s="50"/>
      <c r="C163" s="29" t="str">
        <f ca="1">_xll.VFORMULA(B163)</f>
        <v/>
      </c>
    </row>
    <row r="164" spans="1:3" x14ac:dyDescent="0.4">
      <c r="A164" s="49" t="s">
        <v>88</v>
      </c>
      <c r="B164" s="50"/>
      <c r="C164" s="29" t="str">
        <f ca="1">_xll.VFORMULA(B164)</f>
        <v/>
      </c>
    </row>
    <row r="165" spans="1:3" x14ac:dyDescent="0.4">
      <c r="A165" s="49" t="s">
        <v>89</v>
      </c>
      <c r="B165" s="50"/>
      <c r="C165" s="29" t="str">
        <f ca="1">_xll.VFORMULA(B165)</f>
        <v/>
      </c>
    </row>
    <row r="166" spans="1:3" x14ac:dyDescent="0.4">
      <c r="A166" s="49" t="s">
        <v>90</v>
      </c>
      <c r="B166" s="50"/>
      <c r="C166" s="29" t="str">
        <f ca="1">_xll.VFORMULA(B166)</f>
        <v/>
      </c>
    </row>
    <row r="167" spans="1:3" x14ac:dyDescent="0.4">
      <c r="A167" s="49" t="s">
        <v>91</v>
      </c>
      <c r="B167" s="50"/>
      <c r="C167" s="29" t="str">
        <f ca="1">_xll.VFORMULA(B167)</f>
        <v/>
      </c>
    </row>
    <row r="168" spans="1:3" x14ac:dyDescent="0.4">
      <c r="A168" s="49" t="s">
        <v>92</v>
      </c>
      <c r="B168" s="50"/>
      <c r="C168" s="29" t="str">
        <f ca="1">_xll.VFORMULA(B168)</f>
        <v/>
      </c>
    </row>
    <row r="169" spans="1:3" x14ac:dyDescent="0.4">
      <c r="A169" s="49" t="s">
        <v>93</v>
      </c>
      <c r="B169" s="50"/>
      <c r="C169" s="29" t="str">
        <f ca="1">_xll.VFORMULA(B169)</f>
        <v/>
      </c>
    </row>
    <row r="170" spans="1:3" x14ac:dyDescent="0.4">
      <c r="A170" s="49" t="s">
        <v>187</v>
      </c>
      <c r="B170" s="50"/>
      <c r="C170" s="29"/>
    </row>
    <row r="171" spans="1:3" x14ac:dyDescent="0.4">
      <c r="A171" s="49" t="s">
        <v>158</v>
      </c>
      <c r="B171" s="50"/>
      <c r="C171" s="29"/>
    </row>
    <row r="172" spans="1:3" x14ac:dyDescent="0.4">
      <c r="A172" s="49" t="s">
        <v>159</v>
      </c>
      <c r="B172" s="50"/>
      <c r="C172" s="29"/>
    </row>
    <row r="173" spans="1:3" x14ac:dyDescent="0.4">
      <c r="A173" s="51" t="s">
        <v>136</v>
      </c>
      <c r="B173" s="52"/>
      <c r="C173" s="29" t="str">
        <f ca="1">_xll.VFORMULA(B173)</f>
        <v/>
      </c>
    </row>
    <row r="174" spans="1:3" x14ac:dyDescent="0.4">
      <c r="A174" s="51" t="s">
        <v>137</v>
      </c>
      <c r="B174" s="52"/>
      <c r="C174" s="29" t="str">
        <f ca="1">_xll.VFORMULA(B174)</f>
        <v/>
      </c>
    </row>
    <row r="175" spans="1:3" x14ac:dyDescent="0.4">
      <c r="A175" s="51" t="s">
        <v>138</v>
      </c>
      <c r="B175" s="52"/>
      <c r="C175" s="29" t="str">
        <f ca="1">_xll.VFORMULA(B175)</f>
        <v/>
      </c>
    </row>
    <row r="176" spans="1:3" x14ac:dyDescent="0.4">
      <c r="A176" s="51" t="s">
        <v>139</v>
      </c>
      <c r="B176" s="52"/>
      <c r="C176" s="29" t="str">
        <f ca="1">_xll.VFORMULA(B176)</f>
        <v/>
      </c>
    </row>
    <row r="177" spans="1:13" x14ac:dyDescent="0.4">
      <c r="A177" s="51" t="s">
        <v>140</v>
      </c>
      <c r="B177" s="52"/>
      <c r="C177" s="29" t="str">
        <f ca="1">_xll.VFORMULA(B177)</f>
        <v/>
      </c>
    </row>
    <row r="178" spans="1:13" x14ac:dyDescent="0.4">
      <c r="A178" s="51" t="s">
        <v>141</v>
      </c>
      <c r="B178" s="52"/>
      <c r="C178" s="29" t="str">
        <f ca="1">_xll.VFORMULA(B178)</f>
        <v/>
      </c>
    </row>
    <row r="179" spans="1:13" x14ac:dyDescent="0.4">
      <c r="A179" s="51" t="s">
        <v>142</v>
      </c>
      <c r="B179" s="52"/>
      <c r="C179" s="29" t="str">
        <f ca="1">_xll.VFORMULA(B179)</f>
        <v/>
      </c>
    </row>
    <row r="180" spans="1:13" x14ac:dyDescent="0.4">
      <c r="A180" s="51" t="s">
        <v>143</v>
      </c>
      <c r="B180" s="52"/>
      <c r="C180" s="29" t="str">
        <f ca="1">_xll.VFORMULA(B180)</f>
        <v/>
      </c>
    </row>
    <row r="181" spans="1:13" ht="15.4" thickBot="1" x14ac:dyDescent="0.45">
      <c r="A181" s="53" t="s">
        <v>144</v>
      </c>
      <c r="B181" s="54"/>
      <c r="C181" s="37" t="str">
        <f ca="1">_xll.VFORMULA(B181)</f>
        <v/>
      </c>
      <c r="D181" s="38"/>
    </row>
    <row r="182" spans="1:13" x14ac:dyDescent="0.4">
      <c r="A182" s="30"/>
      <c r="B182" s="43"/>
    </row>
    <row r="183" spans="1:13" x14ac:dyDescent="0.4">
      <c r="A183" s="30"/>
      <c r="B183" s="43"/>
    </row>
    <row r="185" spans="1:13" x14ac:dyDescent="0.4">
      <c r="F185" s="1"/>
      <c r="J185" s="2"/>
      <c r="K185" s="2"/>
      <c r="L185" s="2"/>
      <c r="M185" s="2"/>
    </row>
    <row r="186" spans="1:13" ht="15.4" thickBot="1" x14ac:dyDescent="0.45">
      <c r="A186" s="55" t="s">
        <v>135</v>
      </c>
      <c r="B186" s="56"/>
      <c r="C186" s="56"/>
      <c r="D186" s="56"/>
      <c r="E186" s="56"/>
      <c r="H186" s="1"/>
      <c r="I186" s="1"/>
      <c r="J186" s="1"/>
      <c r="K186" s="1"/>
      <c r="L186" s="1"/>
      <c r="M186" s="2"/>
    </row>
    <row r="187" spans="1:13" x14ac:dyDescent="0.4">
      <c r="A187" s="58" t="s">
        <v>21</v>
      </c>
      <c r="B187" s="59" t="s">
        <v>22</v>
      </c>
      <c r="C187" s="59" t="s">
        <v>23</v>
      </c>
      <c r="D187" s="60" t="s">
        <v>24</v>
      </c>
      <c r="E187" s="56"/>
      <c r="H187" s="31"/>
      <c r="I187" s="31"/>
      <c r="J187" s="31"/>
      <c r="K187" s="31"/>
      <c r="L187" s="31"/>
      <c r="M187" s="29"/>
    </row>
    <row r="188" spans="1:13" x14ac:dyDescent="0.4">
      <c r="A188" s="62" t="s">
        <v>26</v>
      </c>
      <c r="B188" s="63" t="s">
        <v>27</v>
      </c>
      <c r="C188" s="63" t="s">
        <v>18</v>
      </c>
      <c r="D188" s="64" t="s">
        <v>28</v>
      </c>
      <c r="E188" s="65"/>
      <c r="H188" s="31"/>
      <c r="I188" s="31"/>
      <c r="J188" s="31"/>
      <c r="K188" s="31"/>
      <c r="L188" s="31"/>
      <c r="M188" s="29"/>
    </row>
    <row r="189" spans="1:13" ht="15.4" thickBot="1" x14ac:dyDescent="0.45">
      <c r="A189" s="66">
        <f>B34</f>
        <v>750000</v>
      </c>
      <c r="B189" s="39">
        <f>B36</f>
        <v>20</v>
      </c>
      <c r="C189" s="39">
        <f>B35</f>
        <v>7.4999999999999997E-2</v>
      </c>
      <c r="D189" s="67">
        <f>B37</f>
        <v>2004</v>
      </c>
      <c r="E189" s="56"/>
      <c r="H189" s="31"/>
      <c r="I189" s="31"/>
      <c r="J189" s="31"/>
      <c r="K189" s="31"/>
      <c r="L189" s="31"/>
      <c r="M189" s="29"/>
    </row>
    <row r="190" spans="1:13" x14ac:dyDescent="0.4">
      <c r="A190" s="68" t="str">
        <f ca="1">_xll.VFORMULA(A189)</f>
        <v>=B34</v>
      </c>
      <c r="B190" s="68" t="str">
        <f ca="1">_xll.VFORMULA(B189)</f>
        <v>=B36</v>
      </c>
      <c r="C190" s="68" t="str">
        <f ca="1">_xll.VFORMULA(C189)</f>
        <v>=B35</v>
      </c>
      <c r="D190" s="68" t="str">
        <f ca="1">_xll.VFORMULA(D189)</f>
        <v>=B37</v>
      </c>
      <c r="E190" s="56"/>
      <c r="H190" s="31"/>
      <c r="J190" s="2"/>
      <c r="K190" s="2"/>
      <c r="L190" s="2"/>
      <c r="M190" s="29"/>
    </row>
    <row r="191" spans="1:13" x14ac:dyDescent="0.4">
      <c r="A191" s="61" t="s">
        <v>29</v>
      </c>
      <c r="B191" s="56"/>
      <c r="C191" s="56"/>
      <c r="D191" s="56"/>
      <c r="E191" s="56"/>
      <c r="F191" s="56"/>
      <c r="G191" s="56"/>
      <c r="H191" s="57"/>
      <c r="I191" s="3"/>
    </row>
    <row r="192" spans="1:13" x14ac:dyDescent="0.4">
      <c r="A192" s="57"/>
      <c r="B192" s="57"/>
      <c r="C192" s="56" t="s">
        <v>30</v>
      </c>
      <c r="D192" s="56" t="s">
        <v>31</v>
      </c>
      <c r="E192" s="56" t="s">
        <v>31</v>
      </c>
      <c r="F192" s="57" t="s">
        <v>31</v>
      </c>
      <c r="G192" s="57" t="s">
        <v>32</v>
      </c>
      <c r="H192" s="57"/>
      <c r="I192" s="3"/>
    </row>
    <row r="193" spans="1:9" x14ac:dyDescent="0.4">
      <c r="A193" s="56"/>
      <c r="B193" s="57"/>
      <c r="C193" s="56" t="s">
        <v>23</v>
      </c>
      <c r="D193" s="56" t="s">
        <v>33</v>
      </c>
      <c r="E193" s="56" t="s">
        <v>34</v>
      </c>
      <c r="F193" s="56" t="s">
        <v>35</v>
      </c>
      <c r="G193" s="57" t="s">
        <v>36</v>
      </c>
      <c r="H193" s="57"/>
      <c r="I193" s="3"/>
    </row>
    <row r="194" spans="1:9" ht="15.4" thickBot="1" x14ac:dyDescent="0.45">
      <c r="A194" s="69" t="s">
        <v>37</v>
      </c>
      <c r="B194" s="69" t="s">
        <v>38</v>
      </c>
      <c r="C194" s="69" t="s">
        <v>25</v>
      </c>
      <c r="D194" s="69" t="s">
        <v>39</v>
      </c>
      <c r="E194" s="69" t="s">
        <v>25</v>
      </c>
      <c r="F194" s="69" t="s">
        <v>40</v>
      </c>
      <c r="G194" s="69" t="s">
        <v>41</v>
      </c>
      <c r="H194" s="70" t="s">
        <v>42</v>
      </c>
      <c r="I194" s="38"/>
    </row>
    <row r="195" spans="1:9" x14ac:dyDescent="0.4">
      <c r="A195" s="57">
        <f>D189</f>
        <v>2004</v>
      </c>
      <c r="B195" s="71">
        <f>A189</f>
        <v>750000</v>
      </c>
      <c r="C195" s="71">
        <f>IF(B195&gt;0.5,PMT(C189,B189,-(B195)),0)</f>
        <v>73569.143724248555</v>
      </c>
      <c r="D195" s="71">
        <f>B195*C189</f>
        <v>56250</v>
      </c>
      <c r="E195" s="71">
        <f t="shared" ref="E195:E214" si="3">C195-D195</f>
        <v>17319.143724248555</v>
      </c>
      <c r="F195" s="71">
        <f t="shared" ref="F195:F214" si="4">IF(B195-E195&gt;0,B195-E195,0)</f>
        <v>732680.85627575149</v>
      </c>
      <c r="G195" s="71">
        <f>C195</f>
        <v>73569.143724248555</v>
      </c>
      <c r="H195" s="57">
        <v>1</v>
      </c>
      <c r="I195" s="3"/>
    </row>
    <row r="196" spans="1:9" x14ac:dyDescent="0.4">
      <c r="A196" s="57">
        <f>1+A195</f>
        <v>2005</v>
      </c>
      <c r="B196" s="71">
        <f t="shared" ref="B196:B214" si="5">F195</f>
        <v>732680.85627575149</v>
      </c>
      <c r="C196" s="71">
        <f>IF(B196&gt;0.5,PMT(C189,B189,-(B195)),0)</f>
        <v>73569.143724248555</v>
      </c>
      <c r="D196" s="71">
        <f>B196*C189</f>
        <v>54951.064220681357</v>
      </c>
      <c r="E196" s="71">
        <f t="shared" si="3"/>
        <v>18618.079503567198</v>
      </c>
      <c r="F196" s="71">
        <f t="shared" si="4"/>
        <v>714062.7767721843</v>
      </c>
      <c r="G196" s="71">
        <f>IF(B196&gt;0,C196+G195,0)</f>
        <v>147138.28744849711</v>
      </c>
      <c r="H196" s="57">
        <f>1+H195</f>
        <v>2</v>
      </c>
      <c r="I196" s="3"/>
    </row>
    <row r="197" spans="1:9" x14ac:dyDescent="0.4">
      <c r="A197" s="57">
        <f t="shared" ref="A197:A224" si="6">1+A196</f>
        <v>2006</v>
      </c>
      <c r="B197" s="71">
        <f t="shared" si="5"/>
        <v>714062.7767721843</v>
      </c>
      <c r="C197" s="71">
        <f>IF(B197&gt;0.5,PMT(C189,B189,-(B195)),0)</f>
        <v>73569.143724248555</v>
      </c>
      <c r="D197" s="71">
        <f>B197*C189</f>
        <v>53554.708257913822</v>
      </c>
      <c r="E197" s="71">
        <f t="shared" si="3"/>
        <v>20014.435466334733</v>
      </c>
      <c r="F197" s="71">
        <f t="shared" si="4"/>
        <v>694048.34130584961</v>
      </c>
      <c r="G197" s="71">
        <f t="shared" ref="G197:G214" si="7">IF(B197&gt;0,C197+G196,0)</f>
        <v>220707.43117274565</v>
      </c>
      <c r="H197" s="57">
        <f t="shared" ref="H197:H224" si="8">1+H196</f>
        <v>3</v>
      </c>
      <c r="I197" s="3"/>
    </row>
    <row r="198" spans="1:9" x14ac:dyDescent="0.4">
      <c r="A198" s="57">
        <f t="shared" si="6"/>
        <v>2007</v>
      </c>
      <c r="B198" s="71">
        <f t="shared" si="5"/>
        <v>694048.34130584961</v>
      </c>
      <c r="C198" s="71">
        <f>IF(B198&gt;0.5,PMT(C189,B189,-(B195)),0)</f>
        <v>73569.143724248555</v>
      </c>
      <c r="D198" s="71">
        <f>B198*C189</f>
        <v>52053.625597938721</v>
      </c>
      <c r="E198" s="71">
        <f t="shared" si="3"/>
        <v>21515.518126309835</v>
      </c>
      <c r="F198" s="71">
        <f t="shared" si="4"/>
        <v>672532.82317953976</v>
      </c>
      <c r="G198" s="71">
        <f t="shared" si="7"/>
        <v>294276.57489699422</v>
      </c>
      <c r="H198" s="57">
        <f t="shared" si="8"/>
        <v>4</v>
      </c>
      <c r="I198" s="3"/>
    </row>
    <row r="199" spans="1:9" x14ac:dyDescent="0.4">
      <c r="A199" s="57">
        <f t="shared" si="6"/>
        <v>2008</v>
      </c>
      <c r="B199" s="71">
        <f t="shared" si="5"/>
        <v>672532.82317953976</v>
      </c>
      <c r="C199" s="71">
        <f>IF(B199&gt;0.5,PMT(C189,B189,-(B195)),0)</f>
        <v>73569.143724248555</v>
      </c>
      <c r="D199" s="71">
        <f>B199*C189</f>
        <v>50439.961738465478</v>
      </c>
      <c r="E199" s="71">
        <f t="shared" si="3"/>
        <v>23129.181985783078</v>
      </c>
      <c r="F199" s="71">
        <f t="shared" si="4"/>
        <v>649403.64119375672</v>
      </c>
      <c r="G199" s="71">
        <f t="shared" si="7"/>
        <v>367845.71862124279</v>
      </c>
      <c r="H199" s="57">
        <f t="shared" si="8"/>
        <v>5</v>
      </c>
      <c r="I199" s="3"/>
    </row>
    <row r="200" spans="1:9" x14ac:dyDescent="0.4">
      <c r="A200" s="57">
        <f t="shared" si="6"/>
        <v>2009</v>
      </c>
      <c r="B200" s="71">
        <f t="shared" si="5"/>
        <v>649403.64119375672</v>
      </c>
      <c r="C200" s="71">
        <f>IF(B200&gt;0.5,PMT(C189,B189,-(B195)),0)</f>
        <v>73569.143724248555</v>
      </c>
      <c r="D200" s="71">
        <f>B200*C189</f>
        <v>48705.273089531751</v>
      </c>
      <c r="E200" s="71">
        <f t="shared" si="3"/>
        <v>24863.870634716804</v>
      </c>
      <c r="F200" s="71">
        <f t="shared" si="4"/>
        <v>624539.7705590399</v>
      </c>
      <c r="G200" s="71">
        <f t="shared" si="7"/>
        <v>441414.86234549136</v>
      </c>
      <c r="H200" s="57">
        <f t="shared" si="8"/>
        <v>6</v>
      </c>
      <c r="I200" s="3"/>
    </row>
    <row r="201" spans="1:9" x14ac:dyDescent="0.4">
      <c r="A201" s="57">
        <f t="shared" si="6"/>
        <v>2010</v>
      </c>
      <c r="B201" s="71">
        <f t="shared" si="5"/>
        <v>624539.7705590399</v>
      </c>
      <c r="C201" s="71">
        <f>IF(B201&gt;0.5,PMT(C189,B189,-(B195)),0)</f>
        <v>73569.143724248555</v>
      </c>
      <c r="D201" s="71">
        <f>B201*C189</f>
        <v>46840.482791927992</v>
      </c>
      <c r="E201" s="71">
        <f t="shared" si="3"/>
        <v>26728.660932320563</v>
      </c>
      <c r="F201" s="71">
        <f t="shared" si="4"/>
        <v>597811.10962671938</v>
      </c>
      <c r="G201" s="71">
        <f t="shared" si="7"/>
        <v>514984.00606973993</v>
      </c>
      <c r="H201" s="57">
        <f t="shared" si="8"/>
        <v>7</v>
      </c>
      <c r="I201" s="3"/>
    </row>
    <row r="202" spans="1:9" x14ac:dyDescent="0.4">
      <c r="A202" s="57">
        <f t="shared" si="6"/>
        <v>2011</v>
      </c>
      <c r="B202" s="71">
        <f t="shared" si="5"/>
        <v>597811.10962671938</v>
      </c>
      <c r="C202" s="71">
        <f>IF(B202&gt;0.5,PMT(C189,B189,-(B195)),0)</f>
        <v>73569.143724248555</v>
      </c>
      <c r="D202" s="71">
        <f>B202*C189</f>
        <v>44835.833222003952</v>
      </c>
      <c r="E202" s="71">
        <f t="shared" si="3"/>
        <v>28733.310502244603</v>
      </c>
      <c r="F202" s="71">
        <f t="shared" si="4"/>
        <v>569077.79912447475</v>
      </c>
      <c r="G202" s="71">
        <f t="shared" si="7"/>
        <v>588553.14979398844</v>
      </c>
      <c r="H202" s="57">
        <f t="shared" si="8"/>
        <v>8</v>
      </c>
      <c r="I202" s="3"/>
    </row>
    <row r="203" spans="1:9" x14ac:dyDescent="0.4">
      <c r="A203" s="57">
        <f t="shared" si="6"/>
        <v>2012</v>
      </c>
      <c r="B203" s="71">
        <f t="shared" si="5"/>
        <v>569077.79912447475</v>
      </c>
      <c r="C203" s="71">
        <f>IF(B203&gt;0.5,PMT(C189,B189,-(B195)),0)</f>
        <v>73569.143724248555</v>
      </c>
      <c r="D203" s="71">
        <f>B203*C189</f>
        <v>42680.834934335602</v>
      </c>
      <c r="E203" s="71">
        <f t="shared" si="3"/>
        <v>30888.308789912953</v>
      </c>
      <c r="F203" s="71">
        <f t="shared" si="4"/>
        <v>538189.49033456179</v>
      </c>
      <c r="G203" s="71">
        <f t="shared" si="7"/>
        <v>662122.29351823695</v>
      </c>
      <c r="H203" s="57">
        <f t="shared" si="8"/>
        <v>9</v>
      </c>
      <c r="I203" s="3"/>
    </row>
    <row r="204" spans="1:9" x14ac:dyDescent="0.4">
      <c r="A204" s="57">
        <f t="shared" si="6"/>
        <v>2013</v>
      </c>
      <c r="B204" s="97">
        <f t="shared" si="5"/>
        <v>538189.49033456179</v>
      </c>
      <c r="C204" s="97">
        <f>IF(B204&gt;0.5,PMT(C189,B189,-(B195)),0)</f>
        <v>73569.143724248555</v>
      </c>
      <c r="D204" s="97">
        <f>B204*C189</f>
        <v>40364.211775092132</v>
      </c>
      <c r="E204" s="97">
        <f t="shared" si="3"/>
        <v>33204.931949156424</v>
      </c>
      <c r="F204" s="97">
        <f t="shared" si="4"/>
        <v>504984.55838540534</v>
      </c>
      <c r="G204" s="97">
        <f t="shared" si="7"/>
        <v>735691.43724248547</v>
      </c>
      <c r="H204" s="57">
        <f t="shared" si="8"/>
        <v>10</v>
      </c>
      <c r="I204" s="3"/>
    </row>
    <row r="205" spans="1:9" x14ac:dyDescent="0.4">
      <c r="A205" s="57">
        <f t="shared" si="6"/>
        <v>2014</v>
      </c>
      <c r="B205" s="71">
        <f t="shared" si="5"/>
        <v>504984.55838540534</v>
      </c>
      <c r="C205" s="71">
        <f>IF(B205&gt;0.5,PMT(C189,B189,-(B195)),0)</f>
        <v>73569.143724248555</v>
      </c>
      <c r="D205" s="71">
        <f>B205*C189</f>
        <v>37873.841878905398</v>
      </c>
      <c r="E205" s="71">
        <f t="shared" si="3"/>
        <v>35695.301845343158</v>
      </c>
      <c r="F205" s="71">
        <f t="shared" si="4"/>
        <v>469289.2565400622</v>
      </c>
      <c r="G205" s="71">
        <f t="shared" si="7"/>
        <v>809260.58096673398</v>
      </c>
      <c r="H205" s="57">
        <f t="shared" si="8"/>
        <v>11</v>
      </c>
      <c r="I205" s="3"/>
    </row>
    <row r="206" spans="1:9" x14ac:dyDescent="0.4">
      <c r="A206" s="57">
        <f t="shared" si="6"/>
        <v>2015</v>
      </c>
      <c r="B206" s="71">
        <f t="shared" si="5"/>
        <v>469289.2565400622</v>
      </c>
      <c r="C206" s="71">
        <f>IF(B206&gt;0.5,PMT(C189,B189,-(B195)),0)</f>
        <v>73569.143724248555</v>
      </c>
      <c r="D206" s="71">
        <f>B206*C189</f>
        <v>35196.694240504665</v>
      </c>
      <c r="E206" s="71">
        <f t="shared" si="3"/>
        <v>38372.449483743891</v>
      </c>
      <c r="F206" s="71">
        <f t="shared" si="4"/>
        <v>430916.80705631833</v>
      </c>
      <c r="G206" s="71">
        <f t="shared" si="7"/>
        <v>882829.72469098249</v>
      </c>
      <c r="H206" s="57">
        <f t="shared" si="8"/>
        <v>12</v>
      </c>
      <c r="I206" s="3"/>
    </row>
    <row r="207" spans="1:9" x14ac:dyDescent="0.4">
      <c r="A207" s="57">
        <f t="shared" si="6"/>
        <v>2016</v>
      </c>
      <c r="B207" s="71">
        <f t="shared" si="5"/>
        <v>430916.80705631833</v>
      </c>
      <c r="C207" s="71">
        <f>IF(B207&gt;0.5,PMT(C189,B189,-(B195)),0)</f>
        <v>73569.143724248555</v>
      </c>
      <c r="D207" s="71">
        <f>B207*C189</f>
        <v>32318.760529223873</v>
      </c>
      <c r="E207" s="71">
        <f t="shared" si="3"/>
        <v>41250.383195024682</v>
      </c>
      <c r="F207" s="71">
        <f t="shared" si="4"/>
        <v>389666.42386129365</v>
      </c>
      <c r="G207" s="71">
        <f t="shared" si="7"/>
        <v>956398.868415231</v>
      </c>
      <c r="H207" s="57">
        <f t="shared" si="8"/>
        <v>13</v>
      </c>
      <c r="I207" s="3"/>
    </row>
    <row r="208" spans="1:9" x14ac:dyDescent="0.4">
      <c r="A208" s="57">
        <f t="shared" si="6"/>
        <v>2017</v>
      </c>
      <c r="B208" s="71">
        <f t="shared" si="5"/>
        <v>389666.42386129365</v>
      </c>
      <c r="C208" s="71">
        <f>IF(B208&gt;0.5,PMT(C189,B189,-(B195)),0)</f>
        <v>73569.143724248555</v>
      </c>
      <c r="D208" s="71">
        <f>B208*C189</f>
        <v>29224.981789597023</v>
      </c>
      <c r="E208" s="71">
        <f t="shared" si="3"/>
        <v>44344.161934651536</v>
      </c>
      <c r="F208" s="71">
        <f t="shared" si="4"/>
        <v>345322.2619266421</v>
      </c>
      <c r="G208" s="71">
        <f t="shared" si="7"/>
        <v>1029968.0121394795</v>
      </c>
      <c r="H208" s="57">
        <f t="shared" si="8"/>
        <v>14</v>
      </c>
      <c r="I208" s="3"/>
    </row>
    <row r="209" spans="1:9" x14ac:dyDescent="0.4">
      <c r="A209" s="57">
        <f t="shared" si="6"/>
        <v>2018</v>
      </c>
      <c r="B209" s="71">
        <f t="shared" si="5"/>
        <v>345322.2619266421</v>
      </c>
      <c r="C209" s="71">
        <f>IF(B209&gt;0.5,PMT(C189,B189,-(B195)),0)</f>
        <v>73569.143724248555</v>
      </c>
      <c r="D209" s="71">
        <f>B209*C189</f>
        <v>25899.169644498157</v>
      </c>
      <c r="E209" s="71">
        <f t="shared" si="3"/>
        <v>47669.974079750398</v>
      </c>
      <c r="F209" s="71">
        <f t="shared" si="4"/>
        <v>297652.28784689168</v>
      </c>
      <c r="G209" s="71">
        <f t="shared" si="7"/>
        <v>1103537.1558637281</v>
      </c>
      <c r="H209" s="57">
        <f t="shared" si="8"/>
        <v>15</v>
      </c>
      <c r="I209" s="3"/>
    </row>
    <row r="210" spans="1:9" x14ac:dyDescent="0.4">
      <c r="A210" s="57">
        <f t="shared" si="6"/>
        <v>2019</v>
      </c>
      <c r="B210" s="71">
        <f t="shared" si="5"/>
        <v>297652.28784689168</v>
      </c>
      <c r="C210" s="71">
        <f>IF(B210&gt;0.5,PMT(C189,B189,-(B195)),0)</f>
        <v>73569.143724248555</v>
      </c>
      <c r="D210" s="71">
        <f>B210*C189</f>
        <v>22323.921588516874</v>
      </c>
      <c r="E210" s="71">
        <f t="shared" si="3"/>
        <v>51245.222135731681</v>
      </c>
      <c r="F210" s="71">
        <f t="shared" si="4"/>
        <v>246407.06571115999</v>
      </c>
      <c r="G210" s="71">
        <f t="shared" si="7"/>
        <v>1177106.2995879767</v>
      </c>
      <c r="H210" s="57">
        <f t="shared" si="8"/>
        <v>16</v>
      </c>
      <c r="I210" s="3"/>
    </row>
    <row r="211" spans="1:9" x14ac:dyDescent="0.4">
      <c r="A211" s="57">
        <f t="shared" si="6"/>
        <v>2020</v>
      </c>
      <c r="B211" s="71">
        <f t="shared" si="5"/>
        <v>246407.06571115999</v>
      </c>
      <c r="C211" s="71">
        <f>IF(B211&gt;0.5,PMT(C189,B189,-(B195)),0)</f>
        <v>73569.143724248555</v>
      </c>
      <c r="D211" s="71">
        <f>B211*C189</f>
        <v>18480.529928336997</v>
      </c>
      <c r="E211" s="71">
        <f t="shared" si="3"/>
        <v>55088.613795911559</v>
      </c>
      <c r="F211" s="71">
        <f t="shared" si="4"/>
        <v>191318.45191524841</v>
      </c>
      <c r="G211" s="71">
        <f t="shared" si="7"/>
        <v>1250675.4433122252</v>
      </c>
      <c r="H211" s="57">
        <f t="shared" si="8"/>
        <v>17</v>
      </c>
      <c r="I211" s="3"/>
    </row>
    <row r="212" spans="1:9" x14ac:dyDescent="0.4">
      <c r="A212" s="57">
        <f t="shared" si="6"/>
        <v>2021</v>
      </c>
      <c r="B212" s="71">
        <f t="shared" si="5"/>
        <v>191318.45191524841</v>
      </c>
      <c r="C212" s="71">
        <f>IF(B212&gt;0.5,PMT(C189,B189,-(B195)),0)</f>
        <v>73569.143724248555</v>
      </c>
      <c r="D212" s="71">
        <f>B212*C189</f>
        <v>14348.883893643631</v>
      </c>
      <c r="E212" s="71">
        <f t="shared" si="3"/>
        <v>59220.259830604926</v>
      </c>
      <c r="F212" s="71">
        <f t="shared" si="4"/>
        <v>132098.1920846435</v>
      </c>
      <c r="G212" s="71">
        <f t="shared" si="7"/>
        <v>1324244.5870364737</v>
      </c>
      <c r="H212" s="57">
        <f t="shared" si="8"/>
        <v>18</v>
      </c>
      <c r="I212" s="3"/>
    </row>
    <row r="213" spans="1:9" x14ac:dyDescent="0.4">
      <c r="A213" s="57">
        <f t="shared" si="6"/>
        <v>2022</v>
      </c>
      <c r="B213" s="71">
        <f t="shared" si="5"/>
        <v>132098.1920846435</v>
      </c>
      <c r="C213" s="71">
        <f>IF(B213&gt;0.5,PMT(C189,B189,-(B195)),0)</f>
        <v>73569.143724248555</v>
      </c>
      <c r="D213" s="71">
        <f>B213*C189</f>
        <v>9907.3644063482625</v>
      </c>
      <c r="E213" s="71">
        <f t="shared" si="3"/>
        <v>63661.779317900291</v>
      </c>
      <c r="F213" s="71">
        <f t="shared" si="4"/>
        <v>68436.412766743204</v>
      </c>
      <c r="G213" s="71">
        <f t="shared" si="7"/>
        <v>1397813.7307607222</v>
      </c>
      <c r="H213" s="57">
        <f t="shared" si="8"/>
        <v>19</v>
      </c>
      <c r="I213" s="3"/>
    </row>
    <row r="214" spans="1:9" x14ac:dyDescent="0.4">
      <c r="A214" s="57">
        <f t="shared" si="6"/>
        <v>2023</v>
      </c>
      <c r="B214" s="71">
        <f t="shared" si="5"/>
        <v>68436.412766743204</v>
      </c>
      <c r="C214" s="71">
        <f>IF(B214&gt;0.5,PMT(C189,B189,-(B195)),0)</f>
        <v>73569.143724248555</v>
      </c>
      <c r="D214" s="71">
        <f>B214*C189</f>
        <v>5132.7309575057398</v>
      </c>
      <c r="E214" s="71">
        <f t="shared" si="3"/>
        <v>68436.412766742811</v>
      </c>
      <c r="F214" s="71">
        <f t="shared" si="4"/>
        <v>3.92901711165905E-10</v>
      </c>
      <c r="G214" s="71">
        <f t="shared" si="7"/>
        <v>1471382.8744849707</v>
      </c>
      <c r="H214" s="57">
        <f t="shared" si="8"/>
        <v>20</v>
      </c>
      <c r="I214" s="3"/>
    </row>
    <row r="215" spans="1:9" x14ac:dyDescent="0.4">
      <c r="A215" s="57">
        <f t="shared" si="6"/>
        <v>2024</v>
      </c>
      <c r="B215" s="71">
        <f>F214</f>
        <v>3.92901711165905E-10</v>
      </c>
      <c r="C215" s="71">
        <f>IF(B215&gt;0.5,PMT(C189,B189,-(B195)),0)</f>
        <v>0</v>
      </c>
      <c r="D215" s="71">
        <f>B215*C189</f>
        <v>2.9467628337442874E-11</v>
      </c>
      <c r="E215" s="71">
        <f>C215-D215</f>
        <v>-2.9467628337442874E-11</v>
      </c>
      <c r="F215" s="71">
        <f>IF(B215-E215&gt;0,B215-E215,0)</f>
        <v>4.2236933950334785E-10</v>
      </c>
      <c r="G215" s="71">
        <f>IF(B215&gt;0,C215+G214,0)</f>
        <v>1471382.8744849707</v>
      </c>
      <c r="H215" s="57">
        <f t="shared" si="8"/>
        <v>21</v>
      </c>
      <c r="I215" s="3"/>
    </row>
    <row r="216" spans="1:9" x14ac:dyDescent="0.4">
      <c r="A216" s="57">
        <f t="shared" si="6"/>
        <v>2025</v>
      </c>
      <c r="B216" s="71">
        <f t="shared" ref="B216:B224" si="9">F215</f>
        <v>4.2236933950334785E-10</v>
      </c>
      <c r="C216" s="71">
        <f>IF(B216&gt;0.5,PMT(C189,B189,-(B195)),0)</f>
        <v>0</v>
      </c>
      <c r="D216" s="71">
        <f>B216*C189</f>
        <v>3.1677700462751089E-11</v>
      </c>
      <c r="E216" s="71">
        <f t="shared" ref="E216:E224" si="10">C216-D216</f>
        <v>-3.1677700462751089E-11</v>
      </c>
      <c r="F216" s="71">
        <f t="shared" ref="F216:F224" si="11">IF(B216-E216&gt;0,B216-E216,0)</f>
        <v>4.5404703996609893E-10</v>
      </c>
      <c r="G216" s="71">
        <f t="shared" ref="G216:G224" si="12">IF(B216&gt;0,C216+G215,0)</f>
        <v>1471382.8744849707</v>
      </c>
      <c r="H216" s="57">
        <f t="shared" si="8"/>
        <v>22</v>
      </c>
      <c r="I216" s="3"/>
    </row>
    <row r="217" spans="1:9" x14ac:dyDescent="0.4">
      <c r="A217" s="57">
        <f t="shared" si="6"/>
        <v>2026</v>
      </c>
      <c r="B217" s="71">
        <f t="shared" si="9"/>
        <v>4.5404703996609893E-10</v>
      </c>
      <c r="C217" s="71">
        <f>IF(B217&gt;0.5,PMT(C189,B189,-(B195)),0)</f>
        <v>0</v>
      </c>
      <c r="D217" s="71">
        <f>B217*C189</f>
        <v>3.4053527997457417E-11</v>
      </c>
      <c r="E217" s="71">
        <f t="shared" si="10"/>
        <v>-3.4053527997457417E-11</v>
      </c>
      <c r="F217" s="71">
        <f t="shared" si="11"/>
        <v>4.8810056796355635E-10</v>
      </c>
      <c r="G217" s="71">
        <f t="shared" si="12"/>
        <v>1471382.8744849707</v>
      </c>
      <c r="H217" s="57">
        <f t="shared" si="8"/>
        <v>23</v>
      </c>
      <c r="I217" s="3"/>
    </row>
    <row r="218" spans="1:9" x14ac:dyDescent="0.4">
      <c r="A218" s="57">
        <f t="shared" si="6"/>
        <v>2027</v>
      </c>
      <c r="B218" s="71">
        <f t="shared" si="9"/>
        <v>4.8810056796355635E-10</v>
      </c>
      <c r="C218" s="71">
        <f>IF(B218&gt;0.5,PMT(C189,B189,-(B195)),0)</f>
        <v>0</v>
      </c>
      <c r="D218" s="71">
        <f>B218*C189</f>
        <v>3.6607542597266724E-11</v>
      </c>
      <c r="E218" s="71">
        <f t="shared" si="10"/>
        <v>-3.6607542597266724E-11</v>
      </c>
      <c r="F218" s="71">
        <f t="shared" si="11"/>
        <v>5.2470811056082308E-10</v>
      </c>
      <c r="G218" s="71">
        <f t="shared" si="12"/>
        <v>1471382.8744849707</v>
      </c>
      <c r="H218" s="57">
        <f t="shared" si="8"/>
        <v>24</v>
      </c>
      <c r="I218" s="3"/>
    </row>
    <row r="219" spans="1:9" x14ac:dyDescent="0.4">
      <c r="A219" s="57">
        <f t="shared" si="6"/>
        <v>2028</v>
      </c>
      <c r="B219" s="71">
        <f t="shared" si="9"/>
        <v>5.2470811056082308E-10</v>
      </c>
      <c r="C219" s="71">
        <f>IF(B219&gt;0.5,PMT(C189,B189,-(B195)),0)</f>
        <v>0</v>
      </c>
      <c r="D219" s="71">
        <f>B219*C189</f>
        <v>3.9353108292061728E-11</v>
      </c>
      <c r="E219" s="71">
        <f t="shared" si="10"/>
        <v>-3.9353108292061728E-11</v>
      </c>
      <c r="F219" s="71">
        <f t="shared" si="11"/>
        <v>5.6406121885288482E-10</v>
      </c>
      <c r="G219" s="71">
        <f t="shared" si="12"/>
        <v>1471382.8744849707</v>
      </c>
      <c r="H219" s="57">
        <f t="shared" si="8"/>
        <v>25</v>
      </c>
      <c r="I219" s="3"/>
    </row>
    <row r="220" spans="1:9" x14ac:dyDescent="0.4">
      <c r="A220" s="57">
        <f t="shared" si="6"/>
        <v>2029</v>
      </c>
      <c r="B220" s="71">
        <f t="shared" si="9"/>
        <v>5.6406121885288482E-10</v>
      </c>
      <c r="C220" s="71">
        <f>IF(B220&gt;0.5,PMT(C189,B189,-(B195)),0)</f>
        <v>0</v>
      </c>
      <c r="D220" s="71">
        <f>B220*C189</f>
        <v>4.2304591413966363E-11</v>
      </c>
      <c r="E220" s="71">
        <f t="shared" si="10"/>
        <v>-4.2304591413966363E-11</v>
      </c>
      <c r="F220" s="71">
        <f t="shared" si="11"/>
        <v>6.0636581026685115E-10</v>
      </c>
      <c r="G220" s="71">
        <f t="shared" si="12"/>
        <v>1471382.8744849707</v>
      </c>
      <c r="H220" s="57">
        <f t="shared" si="8"/>
        <v>26</v>
      </c>
      <c r="I220" s="3"/>
    </row>
    <row r="221" spans="1:9" x14ac:dyDescent="0.4">
      <c r="A221" s="57">
        <f t="shared" si="6"/>
        <v>2030</v>
      </c>
      <c r="B221" s="71">
        <f t="shared" si="9"/>
        <v>6.0636581026685115E-10</v>
      </c>
      <c r="C221" s="71">
        <f>IF(B221&gt;0.5,PMT(C189,B189,-(B195)),0)</f>
        <v>0</v>
      </c>
      <c r="D221" s="71">
        <f>B221*C189</f>
        <v>4.5477435770013837E-11</v>
      </c>
      <c r="E221" s="71">
        <f t="shared" si="10"/>
        <v>-4.5477435770013837E-11</v>
      </c>
      <c r="F221" s="71">
        <f t="shared" si="11"/>
        <v>6.5184324603686498E-10</v>
      </c>
      <c r="G221" s="71">
        <f t="shared" si="12"/>
        <v>1471382.8744849707</v>
      </c>
      <c r="H221" s="57">
        <f t="shared" si="8"/>
        <v>27</v>
      </c>
      <c r="I221" s="3"/>
    </row>
    <row r="222" spans="1:9" x14ac:dyDescent="0.4">
      <c r="A222" s="57">
        <f t="shared" si="6"/>
        <v>2031</v>
      </c>
      <c r="B222" s="71">
        <f t="shared" si="9"/>
        <v>6.5184324603686498E-10</v>
      </c>
      <c r="C222" s="71">
        <f>IF(B222&gt;0.5,PMT(C189,B189,-(B195)),0)</f>
        <v>0</v>
      </c>
      <c r="D222" s="71">
        <f>B222*C189</f>
        <v>4.8888243452764875E-11</v>
      </c>
      <c r="E222" s="71">
        <f t="shared" si="10"/>
        <v>-4.8888243452764875E-11</v>
      </c>
      <c r="F222" s="71">
        <f t="shared" si="11"/>
        <v>7.0073148948962981E-10</v>
      </c>
      <c r="G222" s="71">
        <f t="shared" si="12"/>
        <v>1471382.8744849707</v>
      </c>
      <c r="H222" s="57">
        <f t="shared" si="8"/>
        <v>28</v>
      </c>
      <c r="I222" s="3"/>
    </row>
    <row r="223" spans="1:9" x14ac:dyDescent="0.4">
      <c r="A223" s="57">
        <f t="shared" si="6"/>
        <v>2032</v>
      </c>
      <c r="B223" s="71">
        <f t="shared" si="9"/>
        <v>7.0073148948962981E-10</v>
      </c>
      <c r="C223" s="71">
        <f>IF(B223&gt;0.5,PMT(C189,B189,-(B195)),0)</f>
        <v>0</v>
      </c>
      <c r="D223" s="71">
        <f>B223*C189</f>
        <v>5.2554861711722236E-11</v>
      </c>
      <c r="E223" s="71">
        <f t="shared" si="10"/>
        <v>-5.2554861711722236E-11</v>
      </c>
      <c r="F223" s="71">
        <f t="shared" si="11"/>
        <v>7.5328635120135201E-10</v>
      </c>
      <c r="G223" s="71">
        <f t="shared" si="12"/>
        <v>1471382.8744849707</v>
      </c>
      <c r="H223" s="57">
        <f t="shared" si="8"/>
        <v>29</v>
      </c>
      <c r="I223" s="3"/>
    </row>
    <row r="224" spans="1:9" ht="15.4" thickBot="1" x14ac:dyDescent="0.45">
      <c r="A224" s="72">
        <f t="shared" si="6"/>
        <v>2033</v>
      </c>
      <c r="B224" s="73">
        <f t="shared" si="9"/>
        <v>7.5328635120135201E-10</v>
      </c>
      <c r="C224" s="73">
        <f>IF(B224&gt;0.5,PMT(C189,B189,-(B195)),0)</f>
        <v>0</v>
      </c>
      <c r="D224" s="73">
        <f>B224*C189</f>
        <v>5.6496476340101397E-11</v>
      </c>
      <c r="E224" s="73">
        <f t="shared" si="10"/>
        <v>-5.6496476340101397E-11</v>
      </c>
      <c r="F224" s="73">
        <f t="shared" si="11"/>
        <v>8.0978282754145343E-10</v>
      </c>
      <c r="G224" s="73">
        <f t="shared" si="12"/>
        <v>1471382.8744849707</v>
      </c>
      <c r="H224" s="72">
        <f t="shared" si="8"/>
        <v>30</v>
      </c>
      <c r="I224" s="38"/>
    </row>
    <row r="225" spans="1:9" x14ac:dyDescent="0.4">
      <c r="A225" s="57"/>
      <c r="B225" s="71"/>
      <c r="C225" s="71"/>
      <c r="D225" s="71"/>
      <c r="E225" s="71"/>
      <c r="F225" s="71"/>
      <c r="G225" s="71"/>
      <c r="H225" s="57"/>
      <c r="I225" s="3"/>
    </row>
    <row r="227" spans="1:9" x14ac:dyDescent="0.4">
      <c r="A227" s="74" t="s">
        <v>106</v>
      </c>
      <c r="B227" s="6"/>
      <c r="C227" s="6"/>
      <c r="D227" s="6"/>
      <c r="E227" s="6"/>
      <c r="F227" s="6"/>
    </row>
    <row r="228" spans="1:9" ht="15.4" thickBot="1" x14ac:dyDescent="0.45">
      <c r="A228" s="75"/>
      <c r="B228" s="76">
        <f>B61</f>
        <v>2015</v>
      </c>
      <c r="C228" s="76">
        <f>C61</f>
        <v>2016</v>
      </c>
      <c r="D228" s="76">
        <f>D61</f>
        <v>2017</v>
      </c>
      <c r="E228" s="76">
        <f>E61</f>
        <v>2018</v>
      </c>
      <c r="F228" s="76">
        <f>F61</f>
        <v>2019</v>
      </c>
    </row>
    <row r="229" spans="1:9" ht="15.4" thickTop="1" x14ac:dyDescent="0.4">
      <c r="A229" s="6" t="s">
        <v>14</v>
      </c>
      <c r="B229" s="31">
        <f>B123</f>
        <v>0</v>
      </c>
      <c r="C229" s="31">
        <f>C123</f>
        <v>0</v>
      </c>
      <c r="D229" s="31">
        <f>D123</f>
        <v>0</v>
      </c>
      <c r="E229" s="31">
        <f>E123</f>
        <v>0</v>
      </c>
      <c r="F229" s="31">
        <f>F123</f>
        <v>0</v>
      </c>
      <c r="G229" s="29" t="str">
        <f ca="1">_xll.VFORMULA(F229)</f>
        <v>=F123</v>
      </c>
    </row>
    <row r="230" spans="1:9" x14ac:dyDescent="0.4">
      <c r="A230" s="6" t="s">
        <v>59</v>
      </c>
      <c r="B230" s="31">
        <f>$B$13</f>
        <v>25000</v>
      </c>
      <c r="C230" s="31">
        <f>$B$13</f>
        <v>25000</v>
      </c>
      <c r="D230" s="31">
        <f>$B$13</f>
        <v>25000</v>
      </c>
      <c r="E230" s="31">
        <f>$B$13</f>
        <v>25000</v>
      </c>
      <c r="F230" s="31">
        <f>$B$13</f>
        <v>25000</v>
      </c>
      <c r="G230" s="29" t="str">
        <f ca="1">_xll.VFORMULA(F230)</f>
        <v>=$B$13</v>
      </c>
    </row>
    <row r="231" spans="1:9" x14ac:dyDescent="0.4">
      <c r="A231" s="6" t="s">
        <v>60</v>
      </c>
      <c r="B231" s="31">
        <f>$B$14</f>
        <v>4000</v>
      </c>
      <c r="C231" s="31">
        <f>$B$14</f>
        <v>4000</v>
      </c>
      <c r="D231" s="31">
        <f>$B$14</f>
        <v>4000</v>
      </c>
      <c r="E231" s="31">
        <f>$B$14</f>
        <v>4000</v>
      </c>
      <c r="F231" s="31">
        <f>$B$14</f>
        <v>4000</v>
      </c>
      <c r="G231" s="29" t="str">
        <f ca="1">_xll.VFORMULA(F231)</f>
        <v>=$B$14</v>
      </c>
    </row>
    <row r="232" spans="1:9" x14ac:dyDescent="0.4">
      <c r="A232" s="29" t="s">
        <v>56</v>
      </c>
      <c r="B232" s="29">
        <f>B229-B230-B231</f>
        <v>-29000</v>
      </c>
      <c r="C232" s="29">
        <f>C229-C230-C231</f>
        <v>-29000</v>
      </c>
      <c r="D232" s="29">
        <f>D229-D230-D231</f>
        <v>-29000</v>
      </c>
      <c r="E232" s="29">
        <f>E229-E230-E231</f>
        <v>-29000</v>
      </c>
      <c r="F232" s="29">
        <f>F229-F230-F231</f>
        <v>-29000</v>
      </c>
      <c r="G232" s="29" t="str">
        <f ca="1">_xll.VFORMULA(F232)</f>
        <v>=F229-F230-F231</v>
      </c>
    </row>
    <row r="233" spans="1:9" ht="15.4" thickBot="1" x14ac:dyDescent="0.45">
      <c r="A233" s="6"/>
      <c r="B233" s="6"/>
      <c r="C233" s="6"/>
      <c r="D233" s="6"/>
      <c r="E233" s="29"/>
      <c r="F233" s="29"/>
      <c r="G233" s="29" t="str">
        <f ca="1">_xll.VFORMULA(F233)</f>
        <v/>
      </c>
    </row>
    <row r="234" spans="1:9" ht="15.4" thickTop="1" x14ac:dyDescent="0.4">
      <c r="A234" s="77"/>
      <c r="B234" s="77"/>
      <c r="C234" s="77"/>
      <c r="D234" s="77"/>
      <c r="E234" s="77"/>
      <c r="F234" s="77"/>
    </row>
    <row r="235" spans="1:9" x14ac:dyDescent="0.4">
      <c r="A235" s="6"/>
      <c r="B235" s="6"/>
      <c r="C235" s="6"/>
      <c r="D235" s="6"/>
      <c r="E235" s="6"/>
      <c r="F235" s="6"/>
    </row>
    <row r="236" spans="1:9" x14ac:dyDescent="0.4">
      <c r="A236" s="74" t="s">
        <v>107</v>
      </c>
      <c r="B236" s="6"/>
      <c r="C236" s="6"/>
      <c r="D236" s="6"/>
      <c r="E236" s="6"/>
      <c r="F236" s="6"/>
    </row>
    <row r="237" spans="1:9" x14ac:dyDescent="0.4">
      <c r="A237" s="6" t="s">
        <v>46</v>
      </c>
      <c r="B237" s="6" t="s">
        <v>47</v>
      </c>
      <c r="C237" s="6" t="s">
        <v>48</v>
      </c>
      <c r="D237" s="6" t="s">
        <v>49</v>
      </c>
      <c r="E237" s="6"/>
      <c r="F237" s="6"/>
    </row>
    <row r="238" spans="1:9" ht="15.4" thickBot="1" x14ac:dyDescent="0.45">
      <c r="A238" s="75" t="s">
        <v>50</v>
      </c>
      <c r="B238" s="75" t="s">
        <v>51</v>
      </c>
      <c r="C238" s="75" t="s">
        <v>52</v>
      </c>
      <c r="D238" s="75" t="s">
        <v>53</v>
      </c>
      <c r="E238" s="6"/>
      <c r="F238" s="6"/>
    </row>
    <row r="239" spans="1:9" ht="15.4" thickTop="1" x14ac:dyDescent="0.4">
      <c r="A239" s="78">
        <v>0</v>
      </c>
      <c r="B239" s="78">
        <v>50000</v>
      </c>
      <c r="C239" s="79">
        <v>0</v>
      </c>
      <c r="D239" s="74">
        <v>0.15</v>
      </c>
      <c r="E239" s="29"/>
      <c r="F239" s="29"/>
    </row>
    <row r="240" spans="1:9" x14ac:dyDescent="0.4">
      <c r="A240" s="78">
        <v>50000</v>
      </c>
      <c r="B240" s="78">
        <v>75000</v>
      </c>
      <c r="C240" s="80">
        <v>7500</v>
      </c>
      <c r="D240" s="74">
        <v>0.25</v>
      </c>
      <c r="E240" s="29"/>
      <c r="F240" s="29"/>
    </row>
    <row r="241" spans="1:7" x14ac:dyDescent="0.4">
      <c r="A241" s="78">
        <v>75000</v>
      </c>
      <c r="B241" s="78">
        <v>100000</v>
      </c>
      <c r="C241" s="80">
        <v>13750</v>
      </c>
      <c r="D241" s="74">
        <v>0.34</v>
      </c>
      <c r="E241" s="29"/>
      <c r="F241" s="29"/>
    </row>
    <row r="242" spans="1:7" x14ac:dyDescent="0.4">
      <c r="A242" s="78">
        <v>100000</v>
      </c>
      <c r="B242" s="78">
        <v>335000</v>
      </c>
      <c r="C242" s="80">
        <v>22250</v>
      </c>
      <c r="D242" s="74">
        <v>0.39</v>
      </c>
      <c r="E242" s="29"/>
      <c r="F242" s="29"/>
    </row>
    <row r="243" spans="1:7" x14ac:dyDescent="0.4">
      <c r="A243" s="78">
        <v>335000</v>
      </c>
      <c r="B243" s="78">
        <v>10000000</v>
      </c>
      <c r="C243" s="80">
        <v>113900</v>
      </c>
      <c r="D243" s="74">
        <v>0.34</v>
      </c>
      <c r="E243" s="29"/>
      <c r="F243" s="29"/>
    </row>
    <row r="244" spans="1:7" x14ac:dyDescent="0.4">
      <c r="A244" s="78">
        <v>10000000</v>
      </c>
      <c r="B244" s="78">
        <v>15000000</v>
      </c>
      <c r="C244" s="80">
        <v>3400000</v>
      </c>
      <c r="D244" s="74">
        <v>0.35</v>
      </c>
      <c r="E244" s="29"/>
      <c r="F244" s="29"/>
    </row>
    <row r="245" spans="1:7" x14ac:dyDescent="0.4">
      <c r="A245" s="78">
        <v>15000000</v>
      </c>
      <c r="B245" s="78">
        <v>18333333</v>
      </c>
      <c r="C245" s="80">
        <v>5150000</v>
      </c>
      <c r="D245" s="74">
        <v>0.38</v>
      </c>
      <c r="E245" s="29"/>
      <c r="F245" s="29"/>
    </row>
    <row r="246" spans="1:7" x14ac:dyDescent="0.4">
      <c r="A246" s="81">
        <v>18333333</v>
      </c>
      <c r="B246" s="82">
        <v>99999999</v>
      </c>
      <c r="C246" s="81">
        <v>0</v>
      </c>
      <c r="D246" s="74">
        <v>0.35</v>
      </c>
      <c r="E246" s="29"/>
      <c r="F246" s="29"/>
    </row>
    <row r="247" spans="1:7" x14ac:dyDescent="0.4">
      <c r="A247" s="83" t="s">
        <v>54</v>
      </c>
      <c r="B247" s="81"/>
      <c r="C247" s="81"/>
      <c r="D247" s="74"/>
      <c r="E247" s="29"/>
      <c r="F247" s="29"/>
    </row>
    <row r="248" spans="1:7" x14ac:dyDescent="0.4">
      <c r="A248" s="81"/>
      <c r="B248" s="84" t="s">
        <v>55</v>
      </c>
      <c r="C248" s="84" t="s">
        <v>55</v>
      </c>
      <c r="D248" s="84" t="s">
        <v>55</v>
      </c>
      <c r="E248" s="84" t="s">
        <v>55</v>
      </c>
      <c r="F248" s="84" t="s">
        <v>55</v>
      </c>
    </row>
    <row r="249" spans="1:7" ht="15.4" thickBot="1" x14ac:dyDescent="0.45">
      <c r="A249" s="85"/>
      <c r="B249" s="86">
        <f>B228</f>
        <v>2015</v>
      </c>
      <c r="C249" s="86">
        <f>C228</f>
        <v>2016</v>
      </c>
      <c r="D249" s="86">
        <f>D228</f>
        <v>2017</v>
      </c>
      <c r="E249" s="86">
        <f>E228</f>
        <v>2018</v>
      </c>
      <c r="F249" s="86">
        <f>F228</f>
        <v>2019</v>
      </c>
    </row>
    <row r="250" spans="1:7" x14ac:dyDescent="0.4">
      <c r="A250" s="87" t="s">
        <v>56</v>
      </c>
      <c r="B250" s="29">
        <f>IF(B232&gt;0,B232,0)</f>
        <v>0</v>
      </c>
      <c r="C250" s="29">
        <f>IF(C232&gt;0,C232,0)</f>
        <v>0</v>
      </c>
      <c r="D250" s="29">
        <f>IF(D232&gt;0,D232,0)</f>
        <v>0</v>
      </c>
      <c r="E250" s="29">
        <f>IF(E232&gt;0,E232,0)</f>
        <v>0</v>
      </c>
      <c r="F250" s="29">
        <f>IF(F232&gt;0,F232,0)</f>
        <v>0</v>
      </c>
      <c r="G250" s="29" t="str">
        <f ca="1">_xll.VFORMULA(F250)</f>
        <v>=IF(F232&gt;0,F232,0)</v>
      </c>
    </row>
    <row r="251" spans="1:7" x14ac:dyDescent="0.4">
      <c r="A251" s="87" t="s">
        <v>146</v>
      </c>
      <c r="B251" s="29">
        <f>VLOOKUP(B250,A239:D246,1)</f>
        <v>0</v>
      </c>
      <c r="C251" s="29">
        <f>VLOOKUP(C250,A239:D246,1)</f>
        <v>0</v>
      </c>
      <c r="D251" s="29">
        <f>VLOOKUP(D250,A239:D246,1)</f>
        <v>0</v>
      </c>
      <c r="E251" s="29">
        <f>VLOOKUP(E250,A239:D246,1)</f>
        <v>0</v>
      </c>
      <c r="F251" s="29">
        <f>VLOOKUP(F250,A239:D246,1)</f>
        <v>0</v>
      </c>
      <c r="G251" s="29" t="str">
        <f ca="1">_xll.VFORMULA(F251)</f>
        <v>=VLOOKUP(F250,A239:D246,1)</v>
      </c>
    </row>
    <row r="252" spans="1:7" x14ac:dyDescent="0.4">
      <c r="A252" s="87" t="s">
        <v>57</v>
      </c>
      <c r="B252" s="29">
        <f>VLOOKUP(B250,A239:D246,3)</f>
        <v>0</v>
      </c>
      <c r="C252" s="29">
        <f>VLOOKUP(C250,A239:D246,3)</f>
        <v>0</v>
      </c>
      <c r="D252" s="29">
        <f>VLOOKUP(D250,A239:D246,3)</f>
        <v>0</v>
      </c>
      <c r="E252" s="29">
        <f>VLOOKUP(E250,A239:D246,3)</f>
        <v>0</v>
      </c>
      <c r="F252" s="29">
        <f>VLOOKUP(F250,A239:D246,3)</f>
        <v>0</v>
      </c>
      <c r="G252" s="29" t="str">
        <f ca="1">_xll.VFORMULA(F252)</f>
        <v>=VLOOKUP(F250,A239:D246,3)</v>
      </c>
    </row>
    <row r="253" spans="1:7" x14ac:dyDescent="0.4">
      <c r="A253" s="87" t="s">
        <v>147</v>
      </c>
      <c r="B253" s="88">
        <f>VLOOKUP(B250,A239:D246,4)</f>
        <v>0.15</v>
      </c>
      <c r="C253" s="88">
        <f>VLOOKUP(C250,A239:D246,4)</f>
        <v>0.15</v>
      </c>
      <c r="D253" s="88">
        <f>VLOOKUP(D250,A239:D246,4)</f>
        <v>0.15</v>
      </c>
      <c r="E253" s="88">
        <f>VLOOKUP(E250,A239:D246,4)</f>
        <v>0.15</v>
      </c>
      <c r="F253" s="88">
        <f>VLOOKUP(F250,A239:D246,4)</f>
        <v>0.15</v>
      </c>
      <c r="G253" s="29" t="str">
        <f ca="1">_xll.VFORMULA(F253)</f>
        <v>=VLOOKUP(F250,A239:D246,4)</v>
      </c>
    </row>
    <row r="254" spans="1:7" ht="15.4" thickBot="1" x14ac:dyDescent="0.45">
      <c r="A254" s="89" t="s">
        <v>58</v>
      </c>
      <c r="B254" s="89">
        <f>B252+(B250-B251)*B253</f>
        <v>0</v>
      </c>
      <c r="C254" s="89">
        <f>C252+(C250-C251)*C253</f>
        <v>0</v>
      </c>
      <c r="D254" s="89">
        <f>D252+(D250-D251)*D253</f>
        <v>0</v>
      </c>
      <c r="E254" s="89">
        <f>E252+(E250-E251)*E253</f>
        <v>0</v>
      </c>
      <c r="F254" s="89">
        <f>F252+(F250-F251)*F253</f>
        <v>0</v>
      </c>
      <c r="G254" s="29" t="str">
        <f ca="1">_xll.VFORMULA(F254)</f>
        <v>=F252+(F250-F251)*F253</v>
      </c>
    </row>
    <row r="255" spans="1:7" ht="15.4" thickTop="1" x14ac:dyDescent="0.4"/>
  </sheetData>
  <phoneticPr fontId="2" type="noConversion"/>
  <printOptions headings="1" gridLines="1"/>
  <pageMargins left="0.75" right="0.75" top="0.86" bottom="1.1100000000000001" header="0.5" footer="0.5"/>
  <pageSetup scale="63" fitToHeight="7" orientation="portrait" horizontalDpi="1200" verticalDpi="1200" r:id="rId1"/>
  <headerFooter alignWithMargins="0">
    <oddFooter>&amp;F&amp;RPage &amp;P</oddFooter>
  </headerFooter>
  <rowBreaks count="1" manualBreakCount="1">
    <brk id="1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" workbookViewId="0">
      <selection activeCell="A24" sqref="A24"/>
    </sheetView>
  </sheetViews>
  <sheetFormatPr defaultRowHeight="12.75" x14ac:dyDescent="0.35"/>
  <cols>
    <col min="1" max="1" width="18.59765625" customWidth="1"/>
    <col min="2" max="2" width="12.73046875" customWidth="1"/>
    <col min="3" max="6" width="11.86328125" customWidth="1"/>
  </cols>
  <sheetData>
    <row r="1" spans="1:5" ht="15" x14ac:dyDescent="0.4">
      <c r="A1" s="1" t="s">
        <v>113</v>
      </c>
      <c r="B1" s="2"/>
      <c r="C1" s="2"/>
      <c r="D1" s="2"/>
      <c r="E1" s="2"/>
    </row>
    <row r="2" spans="1:5" ht="15" x14ac:dyDescent="0.4">
      <c r="A2" s="25"/>
      <c r="B2" s="90" t="s">
        <v>111</v>
      </c>
      <c r="C2" s="90" t="s">
        <v>1</v>
      </c>
      <c r="D2" s="90" t="s">
        <v>109</v>
      </c>
      <c r="E2" s="90" t="s">
        <v>0</v>
      </c>
    </row>
    <row r="3" spans="1:5" ht="15" x14ac:dyDescent="0.4">
      <c r="A3" s="2">
        <v>1</v>
      </c>
      <c r="B3" s="14">
        <v>2.3199999999999998</v>
      </c>
      <c r="C3" s="14">
        <v>5.53</v>
      </c>
      <c r="D3" s="105">
        <v>129.30000000000001</v>
      </c>
      <c r="E3" s="4">
        <v>38</v>
      </c>
    </row>
    <row r="4" spans="1:5" ht="15" x14ac:dyDescent="0.4">
      <c r="A4" s="2">
        <v>2</v>
      </c>
      <c r="B4" s="14">
        <v>2.42</v>
      </c>
      <c r="C4" s="14">
        <v>7.34</v>
      </c>
      <c r="D4" s="105">
        <v>142.19999999999999</v>
      </c>
      <c r="E4" s="4">
        <v>33.9</v>
      </c>
    </row>
    <row r="5" spans="1:5" ht="15" x14ac:dyDescent="0.4">
      <c r="A5" s="2">
        <v>3</v>
      </c>
      <c r="B5" s="14">
        <v>2.06</v>
      </c>
      <c r="C5" s="14">
        <v>5.74</v>
      </c>
      <c r="D5" s="105">
        <v>160.4</v>
      </c>
      <c r="E5" s="4">
        <v>42.2</v>
      </c>
    </row>
    <row r="6" spans="1:5" ht="15" x14ac:dyDescent="0.4">
      <c r="A6" s="2">
        <v>4</v>
      </c>
      <c r="B6" s="14">
        <v>2</v>
      </c>
      <c r="C6" s="14">
        <v>5.66</v>
      </c>
      <c r="D6" s="105">
        <v>148</v>
      </c>
      <c r="E6" s="4">
        <v>43</v>
      </c>
    </row>
    <row r="7" spans="1:5" ht="15" x14ac:dyDescent="0.4">
      <c r="A7" s="2">
        <v>5</v>
      </c>
      <c r="B7" s="14">
        <v>3.04</v>
      </c>
      <c r="C7" s="14">
        <v>6.43</v>
      </c>
      <c r="D7" s="105">
        <v>149.1</v>
      </c>
      <c r="E7" s="4">
        <v>42.9</v>
      </c>
    </row>
    <row r="8" spans="1:5" ht="15" x14ac:dyDescent="0.4">
      <c r="A8" s="2">
        <v>6</v>
      </c>
      <c r="B8" s="14">
        <v>4.2</v>
      </c>
      <c r="C8" s="14">
        <v>10.1</v>
      </c>
      <c r="D8" s="105">
        <v>150.69999999999999</v>
      </c>
      <c r="E8" s="4">
        <v>41.7</v>
      </c>
    </row>
    <row r="9" spans="1:5" ht="15" x14ac:dyDescent="0.4">
      <c r="A9" s="2">
        <v>7</v>
      </c>
      <c r="B9" s="14">
        <v>4.0599999999999996</v>
      </c>
      <c r="C9" s="14">
        <v>9.9700000000000006</v>
      </c>
      <c r="D9" s="105">
        <v>153.9</v>
      </c>
      <c r="E9" s="4">
        <v>39.700000000000003</v>
      </c>
    </row>
    <row r="10" spans="1:5" ht="15" x14ac:dyDescent="0.4">
      <c r="A10" s="2">
        <v>8</v>
      </c>
      <c r="B10" s="14">
        <v>3.55</v>
      </c>
      <c r="C10" s="14">
        <v>9.59</v>
      </c>
      <c r="D10" s="105">
        <v>164.7</v>
      </c>
      <c r="E10" s="4">
        <v>44</v>
      </c>
    </row>
    <row r="11" spans="1:5" ht="15" x14ac:dyDescent="0.4">
      <c r="A11" s="2">
        <v>9</v>
      </c>
      <c r="B11" s="14">
        <v>5.18</v>
      </c>
      <c r="C11" s="14">
        <v>11.3</v>
      </c>
      <c r="D11" s="105">
        <v>152.80000000000001</v>
      </c>
      <c r="E11" s="4">
        <v>43.5</v>
      </c>
    </row>
    <row r="12" spans="1:5" ht="15" x14ac:dyDescent="0.4">
      <c r="A12" s="2">
        <v>10</v>
      </c>
      <c r="B12" s="14">
        <v>6.22</v>
      </c>
      <c r="C12" s="14">
        <v>11.7</v>
      </c>
      <c r="D12" s="105">
        <v>147.19999999999999</v>
      </c>
      <c r="E12" s="4">
        <v>41.9</v>
      </c>
    </row>
    <row r="13" spans="1:5" ht="15" x14ac:dyDescent="0.4">
      <c r="A13" s="2">
        <v>11</v>
      </c>
      <c r="B13" s="14">
        <v>6.95</v>
      </c>
      <c r="C13" s="14">
        <v>14.4</v>
      </c>
      <c r="D13" s="105">
        <v>123.4</v>
      </c>
      <c r="E13" s="4">
        <v>39.799999999999997</v>
      </c>
    </row>
    <row r="14" spans="1:5" ht="15" x14ac:dyDescent="0.4">
      <c r="A14" s="2">
        <v>12</v>
      </c>
      <c r="B14" s="14">
        <v>4.41</v>
      </c>
      <c r="C14" s="14">
        <v>12.58</v>
      </c>
      <c r="D14" s="105">
        <v>158.80000000000001</v>
      </c>
      <c r="E14" s="4">
        <v>43.3</v>
      </c>
    </row>
    <row r="15" spans="1:5" ht="15" x14ac:dyDescent="0.4">
      <c r="A15" s="2">
        <v>13</v>
      </c>
      <c r="B15" s="14">
        <v>3.6312000000000002</v>
      </c>
      <c r="C15" s="14">
        <v>10.1053</v>
      </c>
      <c r="D15" s="4">
        <v>130.57500000000002</v>
      </c>
      <c r="E15" s="4">
        <v>43.35</v>
      </c>
    </row>
    <row r="16" spans="1:5" ht="15" x14ac:dyDescent="0.4">
      <c r="A16" s="2"/>
      <c r="B16" s="14"/>
      <c r="C16" s="14"/>
      <c r="D16" s="4"/>
      <c r="E16" s="4"/>
    </row>
    <row r="17" spans="1:5" ht="15" x14ac:dyDescent="0.4">
      <c r="A17" s="2" t="s">
        <v>192</v>
      </c>
      <c r="B17" s="14"/>
      <c r="C17" s="14"/>
      <c r="D17" s="4" t="s">
        <v>193</v>
      </c>
      <c r="E17" s="4"/>
    </row>
    <row r="18" spans="1:5" ht="15" x14ac:dyDescent="0.4">
      <c r="A18" s="2">
        <v>2015</v>
      </c>
      <c r="B18">
        <v>3.6791</v>
      </c>
      <c r="C18">
        <v>9.1165000000000003</v>
      </c>
    </row>
    <row r="19" spans="1:5" ht="15" x14ac:dyDescent="0.4">
      <c r="A19" s="2">
        <v>2016</v>
      </c>
      <c r="B19">
        <v>3.7126999999999999</v>
      </c>
      <c r="C19">
        <v>9.1462000000000003</v>
      </c>
    </row>
    <row r="20" spans="1:5" ht="15" x14ac:dyDescent="0.4">
      <c r="A20" s="2">
        <v>2017</v>
      </c>
      <c r="B20">
        <v>3.9609999999999999</v>
      </c>
      <c r="C20">
        <v>9.9750999999999994</v>
      </c>
    </row>
    <row r="21" spans="1:5" ht="15" x14ac:dyDescent="0.4">
      <c r="A21" s="2">
        <v>2018</v>
      </c>
      <c r="B21">
        <v>4.0946999999999996</v>
      </c>
      <c r="C21">
        <v>10.313700000000001</v>
      </c>
    </row>
    <row r="22" spans="1:5" ht="15" x14ac:dyDescent="0.4">
      <c r="A22" s="2">
        <v>2019</v>
      </c>
      <c r="B22">
        <v>4.1388999999999996</v>
      </c>
      <c r="C22">
        <v>10.416700000000001</v>
      </c>
    </row>
    <row r="24" spans="1:5" x14ac:dyDescent="0.35">
      <c r="A24" s="10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</vt:lpstr>
      <vt:lpstr>Stoch</vt:lpstr>
      <vt:lpstr>Model!Print_Area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cp:lastPrinted>2007-04-17T21:14:51Z</cp:lastPrinted>
  <dcterms:created xsi:type="dcterms:W3CDTF">2007-03-17T21:20:15Z</dcterms:created>
  <dcterms:modified xsi:type="dcterms:W3CDTF">2015-10-18T21:18:15Z</dcterms:modified>
</cp:coreProperties>
</file>