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xcel\AGEC643\Lecture Demos\"/>
    </mc:Choice>
  </mc:AlternateContent>
  <bookViews>
    <workbookView xWindow="0" yWindow="0" windowWidth="19200" windowHeight="8370" activeTab="1"/>
  </bookViews>
  <sheets>
    <sheet name="SimData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F19" i="4" l="1"/>
  <c r="F17" i="4"/>
  <c r="F14" i="4"/>
  <c r="F13" i="4"/>
  <c r="B519" i="4"/>
  <c r="B517" i="4"/>
  <c r="B515" i="4"/>
  <c r="B8" i="4"/>
  <c r="F12" i="4" s="1"/>
  <c r="B7" i="4"/>
  <c r="B6" i="4"/>
  <c r="B4" i="4"/>
  <c r="B3" i="4"/>
  <c r="K63" i="1"/>
  <c r="K64" i="1"/>
  <c r="F4" i="4"/>
  <c r="F15" i="4"/>
  <c r="B2" i="4"/>
  <c r="G19" i="4"/>
  <c r="F6" i="4"/>
  <c r="F20" i="4"/>
  <c r="F18" i="4"/>
  <c r="G20" i="4"/>
  <c r="F21" i="4" l="1"/>
  <c r="F22" i="4"/>
  <c r="B5" i="4"/>
  <c r="S64" i="1"/>
  <c r="S63" i="1"/>
  <c r="S20" i="1"/>
  <c r="S19" i="1"/>
  <c r="S18" i="1"/>
  <c r="S44" i="1"/>
  <c r="S24" i="1"/>
  <c r="S6" i="1"/>
  <c r="R20" i="1"/>
  <c r="R19" i="1"/>
  <c r="R18" i="1"/>
  <c r="R44" i="1"/>
  <c r="R24" i="1"/>
  <c r="R6" i="1"/>
  <c r="Q20" i="1"/>
  <c r="Q19" i="1"/>
  <c r="Q18" i="1"/>
  <c r="Q44" i="1"/>
  <c r="Q24" i="1"/>
  <c r="Q6" i="1"/>
  <c r="P41" i="1"/>
  <c r="S38" i="1"/>
  <c r="P40" i="1"/>
  <c r="R38" i="1"/>
  <c r="P39" i="1"/>
  <c r="Q38" i="1"/>
  <c r="J20" i="1"/>
  <c r="J19" i="1"/>
  <c r="J18" i="1"/>
  <c r="J44" i="1"/>
  <c r="J24" i="1"/>
  <c r="J6" i="1"/>
  <c r="I20" i="1"/>
  <c r="I19" i="1"/>
  <c r="I18" i="1"/>
  <c r="I44" i="1"/>
  <c r="I60" i="1" s="1"/>
  <c r="I24" i="1"/>
  <c r="I6" i="1"/>
  <c r="H20" i="1"/>
  <c r="H19" i="1"/>
  <c r="H18" i="1"/>
  <c r="H44" i="1"/>
  <c r="H60" i="1" s="1"/>
  <c r="H24" i="1"/>
  <c r="H6" i="1"/>
  <c r="G41" i="1"/>
  <c r="J38" i="1"/>
  <c r="G40" i="1"/>
  <c r="I38" i="1"/>
  <c r="G39" i="1"/>
  <c r="H38" i="1"/>
  <c r="G18" i="4"/>
  <c r="G21" i="4"/>
  <c r="T61" i="1"/>
  <c r="H71" i="1"/>
  <c r="I72" i="1"/>
  <c r="I74" i="1"/>
  <c r="T63" i="1"/>
  <c r="K60" i="1"/>
  <c r="G22" i="4"/>
  <c r="T62" i="1"/>
  <c r="I75" i="1"/>
  <c r="I73" i="1"/>
  <c r="I71" i="1"/>
  <c r="T64" i="1"/>
  <c r="K62" i="1"/>
  <c r="A1" i="1"/>
  <c r="F23" i="4" l="1"/>
  <c r="Q16" i="1"/>
  <c r="H73" i="1"/>
  <c r="H74" i="1"/>
  <c r="J28" i="1"/>
  <c r="Q14" i="1"/>
  <c r="S35" i="1"/>
  <c r="R11" i="1"/>
  <c r="J25" i="1"/>
  <c r="J29" i="1"/>
  <c r="Q9" i="1"/>
  <c r="J33" i="1"/>
  <c r="Q8" i="1"/>
  <c r="J32" i="1"/>
  <c r="Q7" i="1"/>
  <c r="H16" i="1"/>
  <c r="R25" i="1"/>
  <c r="Q10" i="1"/>
  <c r="I35" i="1"/>
  <c r="R33" i="1"/>
  <c r="S27" i="1"/>
  <c r="S26" i="1"/>
  <c r="H11" i="1"/>
  <c r="H12" i="1"/>
  <c r="Q15" i="1"/>
  <c r="R7" i="1"/>
  <c r="I31" i="1"/>
  <c r="R29" i="1"/>
  <c r="I9" i="1"/>
  <c r="I27" i="1"/>
  <c r="H17" i="1"/>
  <c r="Q11" i="1"/>
  <c r="S30" i="1"/>
  <c r="I13" i="1"/>
  <c r="H7" i="1"/>
  <c r="H8" i="1"/>
  <c r="R15" i="1"/>
  <c r="Q13" i="1"/>
  <c r="S34" i="1"/>
  <c r="Q12" i="1"/>
  <c r="Q17" i="1"/>
  <c r="H15" i="1"/>
  <c r="S31" i="1"/>
  <c r="H25" i="1"/>
  <c r="H27" i="1"/>
  <c r="H29" i="1"/>
  <c r="H31" i="1"/>
  <c r="H33" i="1"/>
  <c r="H35" i="1"/>
  <c r="H26" i="1"/>
  <c r="H28" i="1"/>
  <c r="H30" i="1"/>
  <c r="H32" i="1"/>
  <c r="H34" i="1"/>
  <c r="I17" i="1"/>
  <c r="I8" i="1"/>
  <c r="I10" i="1"/>
  <c r="I12" i="1"/>
  <c r="I14" i="1"/>
  <c r="I16" i="1"/>
  <c r="I26" i="1"/>
  <c r="I28" i="1"/>
  <c r="I30" i="1"/>
  <c r="I32" i="1"/>
  <c r="I34" i="1"/>
  <c r="J7" i="1"/>
  <c r="J9" i="1"/>
  <c r="J11" i="1"/>
  <c r="J13" i="1"/>
  <c r="J15" i="1"/>
  <c r="J17" i="1"/>
  <c r="J8" i="1"/>
  <c r="J10" i="1"/>
  <c r="J12" i="1"/>
  <c r="J14" i="1"/>
  <c r="J16" i="1"/>
  <c r="R17" i="1"/>
  <c r="R8" i="1"/>
  <c r="R10" i="1"/>
  <c r="R12" i="1"/>
  <c r="R14" i="1"/>
  <c r="R16" i="1"/>
  <c r="R26" i="1"/>
  <c r="R28" i="1"/>
  <c r="R30" i="1"/>
  <c r="R32" i="1"/>
  <c r="R34" i="1"/>
  <c r="S7" i="1"/>
  <c r="S9" i="1"/>
  <c r="S11" i="1"/>
  <c r="S13" i="1"/>
  <c r="S15" i="1"/>
  <c r="S17" i="1"/>
  <c r="S8" i="1"/>
  <c r="S10" i="1"/>
  <c r="S12" i="1"/>
  <c r="S14" i="1"/>
  <c r="S16" i="1"/>
  <c r="Q25" i="1"/>
  <c r="Q27" i="1"/>
  <c r="Q29" i="1"/>
  <c r="Q31" i="1"/>
  <c r="Q33" i="1"/>
  <c r="Q35" i="1"/>
  <c r="Q26" i="1"/>
  <c r="Q28" i="1"/>
  <c r="Q30" i="1"/>
  <c r="Q32" i="1"/>
  <c r="Q34" i="1"/>
  <c r="J31" i="1"/>
  <c r="J27" i="1"/>
  <c r="I15" i="1"/>
  <c r="I11" i="1"/>
  <c r="I7" i="1"/>
  <c r="H13" i="1"/>
  <c r="H9" i="1"/>
  <c r="J34" i="1"/>
  <c r="J30" i="1"/>
  <c r="J26" i="1"/>
  <c r="I33" i="1"/>
  <c r="I29" i="1"/>
  <c r="I25" i="1"/>
  <c r="H14" i="1"/>
  <c r="H10" i="1"/>
  <c r="J35" i="1"/>
  <c r="S33" i="1"/>
  <c r="S29" i="1"/>
  <c r="S25" i="1"/>
  <c r="R13" i="1"/>
  <c r="R9" i="1"/>
  <c r="S32" i="1"/>
  <c r="S28" i="1"/>
  <c r="R35" i="1"/>
  <c r="R31" i="1"/>
  <c r="R27" i="1"/>
  <c r="G23" i="4"/>
  <c r="F24" i="4" l="1"/>
  <c r="R54" i="1"/>
  <c r="R21" i="1"/>
  <c r="S39" i="1"/>
  <c r="J46" i="1"/>
  <c r="J45" i="1" s="1"/>
  <c r="J63" i="1" s="1"/>
  <c r="Q39" i="1"/>
  <c r="Q21" i="1"/>
  <c r="R56" i="1"/>
  <c r="R57" i="1" s="1"/>
  <c r="H21" i="1"/>
  <c r="R39" i="1"/>
  <c r="J39" i="1"/>
  <c r="S55" i="1"/>
  <c r="S51" i="1"/>
  <c r="S47" i="1"/>
  <c r="S52" i="1"/>
  <c r="S48" i="1"/>
  <c r="S49" i="1"/>
  <c r="S50" i="1"/>
  <c r="S53" i="1"/>
  <c r="S54" i="1"/>
  <c r="I56" i="1"/>
  <c r="I57" i="1" s="1"/>
  <c r="I64" i="1" s="1"/>
  <c r="I52" i="1"/>
  <c r="I48" i="1"/>
  <c r="I55" i="1"/>
  <c r="I51" i="1"/>
  <c r="I47" i="1"/>
  <c r="I50" i="1"/>
  <c r="I49" i="1"/>
  <c r="I54" i="1"/>
  <c r="I46" i="1"/>
  <c r="I45" i="1" s="1"/>
  <c r="I63" i="1" s="1"/>
  <c r="I53" i="1"/>
  <c r="I40" i="1"/>
  <c r="I21" i="1"/>
  <c r="J40" i="1"/>
  <c r="J51" i="1"/>
  <c r="J50" i="1"/>
  <c r="Q54" i="1"/>
  <c r="Q50" i="1"/>
  <c r="Q46" i="1"/>
  <c r="Q45" i="1" s="1"/>
  <c r="Q53" i="1"/>
  <c r="Q49" i="1"/>
  <c r="Q48" i="1"/>
  <c r="Q55" i="1"/>
  <c r="Q47" i="1"/>
  <c r="Q56" i="1"/>
  <c r="Q57" i="1" s="1"/>
  <c r="Q52" i="1"/>
  <c r="Q51" i="1"/>
  <c r="R50" i="1"/>
  <c r="R49" i="1"/>
  <c r="R53" i="1"/>
  <c r="S40" i="1"/>
  <c r="R46" i="1"/>
  <c r="R45" i="1" s="1"/>
  <c r="J55" i="1"/>
  <c r="J54" i="1"/>
  <c r="R47" i="1"/>
  <c r="R55" i="1"/>
  <c r="R52" i="1"/>
  <c r="J48" i="1"/>
  <c r="J56" i="1"/>
  <c r="J57" i="1" s="1"/>
  <c r="J64" i="1" s="1"/>
  <c r="J53" i="1"/>
  <c r="S21" i="1"/>
  <c r="S41" i="1"/>
  <c r="J21" i="1"/>
  <c r="J41" i="1"/>
  <c r="H54" i="1"/>
  <c r="H50" i="1"/>
  <c r="H46" i="1"/>
  <c r="H45" i="1" s="1"/>
  <c r="H63" i="1" s="1"/>
  <c r="H53" i="1"/>
  <c r="H49" i="1"/>
  <c r="H56" i="1"/>
  <c r="H57" i="1" s="1"/>
  <c r="H64" i="1" s="1"/>
  <c r="H52" i="1"/>
  <c r="H51" i="1"/>
  <c r="H48" i="1"/>
  <c r="H55" i="1"/>
  <c r="H47" i="1"/>
  <c r="H39" i="1"/>
  <c r="J47" i="1"/>
  <c r="R40" i="1"/>
  <c r="R51" i="1"/>
  <c r="R48" i="1"/>
  <c r="I39" i="1"/>
  <c r="J52" i="1"/>
  <c r="J49" i="1"/>
  <c r="S61" i="1"/>
  <c r="G24" i="4"/>
  <c r="I61" i="1"/>
  <c r="H61" i="1"/>
  <c r="F25" i="4" l="1"/>
  <c r="G25" i="4"/>
  <c r="H72" i="1"/>
  <c r="F26" i="4" l="1"/>
  <c r="H75" i="1"/>
  <c r="G26" i="4"/>
  <c r="F27" i="4" l="1"/>
  <c r="G27" i="4"/>
  <c r="F28" i="4" l="1"/>
  <c r="G28" i="4"/>
  <c r="F29" i="4" l="1"/>
  <c r="G29" i="4"/>
  <c r="F30" i="4" l="1"/>
  <c r="G30" i="4"/>
  <c r="F31" i="4" l="1"/>
  <c r="G31" i="4"/>
  <c r="F32" i="4" l="1"/>
  <c r="G32" i="4"/>
  <c r="F33" i="4" l="1"/>
  <c r="G33" i="4"/>
  <c r="F34" i="4" l="1"/>
  <c r="G34" i="4"/>
  <c r="F35" i="4" l="1"/>
  <c r="G35" i="4"/>
  <c r="F36" i="4" l="1"/>
  <c r="G36" i="4"/>
  <c r="F37" i="4" l="1"/>
  <c r="G37" i="4"/>
  <c r="F38" i="4" l="1"/>
  <c r="G38" i="4"/>
  <c r="F39" i="4" l="1"/>
  <c r="G39" i="4"/>
  <c r="F40" i="4" l="1"/>
  <c r="G40" i="4"/>
  <c r="F41" i="4" l="1"/>
  <c r="G41" i="4"/>
  <c r="F42" i="4" l="1"/>
  <c r="G42" i="4"/>
  <c r="F43" i="4" l="1"/>
  <c r="G43" i="4"/>
  <c r="F44" i="4" l="1"/>
  <c r="G44" i="4"/>
  <c r="F45" i="4" l="1"/>
  <c r="G45" i="4"/>
  <c r="F46" i="4" l="1"/>
  <c r="G46" i="4"/>
  <c r="F47" i="4" l="1"/>
  <c r="G47" i="4"/>
  <c r="F48" i="4" l="1"/>
  <c r="G48" i="4"/>
  <c r="F49" i="4" l="1"/>
  <c r="G49" i="4"/>
  <c r="F50" i="4" l="1"/>
  <c r="G50" i="4"/>
  <c r="F51" i="4" l="1"/>
  <c r="G51" i="4"/>
  <c r="F52" i="4" l="1"/>
  <c r="G52" i="4"/>
  <c r="F53" i="4" l="1"/>
  <c r="G53" i="4"/>
  <c r="F54" i="4" l="1"/>
  <c r="G54" i="4"/>
  <c r="F55" i="4" l="1"/>
  <c r="G55" i="4"/>
  <c r="F56" i="4" l="1"/>
  <c r="G56" i="4"/>
  <c r="F57" i="4" l="1"/>
  <c r="G57" i="4"/>
  <c r="F58" i="4" l="1"/>
  <c r="G58" i="4"/>
  <c r="F59" i="4" l="1"/>
  <c r="G59" i="4"/>
  <c r="F60" i="4" l="1"/>
  <c r="G60" i="4"/>
  <c r="F61" i="4" l="1"/>
  <c r="G61" i="4"/>
  <c r="F62" i="4" l="1"/>
  <c r="G62" i="4"/>
  <c r="F63" i="4" l="1"/>
  <c r="G63" i="4"/>
  <c r="F64" i="4" l="1"/>
  <c r="G64" i="4"/>
  <c r="F65" i="4" l="1"/>
  <c r="G65" i="4"/>
  <c r="F66" i="4" l="1"/>
  <c r="G66" i="4"/>
  <c r="F67" i="4" l="1"/>
  <c r="G67" i="4"/>
  <c r="F68" i="4" l="1"/>
  <c r="G68" i="4"/>
  <c r="F69" i="4" l="1"/>
  <c r="G69" i="4"/>
  <c r="F70" i="4" l="1"/>
  <c r="G70" i="4"/>
  <c r="F71" i="4" l="1"/>
  <c r="G71" i="4"/>
  <c r="F72" i="4" l="1"/>
  <c r="G72" i="4"/>
  <c r="F73" i="4" l="1"/>
  <c r="G73" i="4"/>
  <c r="F74" i="4" l="1"/>
  <c r="G74" i="4"/>
  <c r="F75" i="4" l="1"/>
  <c r="G75" i="4"/>
  <c r="F76" i="4" l="1"/>
  <c r="G76" i="4"/>
  <c r="F77" i="4" l="1"/>
  <c r="G77" i="4"/>
  <c r="F78" i="4" l="1"/>
  <c r="G78" i="4"/>
  <c r="F79" i="4" l="1"/>
  <c r="G79" i="4"/>
  <c r="F80" i="4" l="1"/>
  <c r="G80" i="4"/>
  <c r="F81" i="4" l="1"/>
  <c r="G81" i="4"/>
  <c r="F82" i="4" l="1"/>
  <c r="G82" i="4"/>
  <c r="F83" i="4" l="1"/>
  <c r="G83" i="4"/>
  <c r="F84" i="4" l="1"/>
  <c r="G84" i="4"/>
  <c r="F85" i="4" l="1"/>
  <c r="G85" i="4"/>
  <c r="F86" i="4" l="1"/>
  <c r="G86" i="4"/>
  <c r="F87" i="4" l="1"/>
  <c r="G87" i="4"/>
  <c r="F88" i="4" l="1"/>
  <c r="G88" i="4"/>
  <c r="F89" i="4" l="1"/>
  <c r="G89" i="4"/>
  <c r="F90" i="4" l="1"/>
  <c r="G90" i="4"/>
  <c r="F91" i="4" l="1"/>
  <c r="G91" i="4"/>
  <c r="F92" i="4" l="1"/>
  <c r="G92" i="4"/>
  <c r="F93" i="4" l="1"/>
  <c r="G93" i="4"/>
  <c r="F94" i="4" l="1"/>
  <c r="G94" i="4"/>
  <c r="F95" i="4" l="1"/>
  <c r="G95" i="4"/>
  <c r="F96" i="4" l="1"/>
  <c r="G96" i="4"/>
  <c r="F97" i="4" l="1"/>
  <c r="G97" i="4"/>
  <c r="F98" i="4" l="1"/>
  <c r="G98" i="4"/>
  <c r="F99" i="4" l="1"/>
  <c r="G99" i="4"/>
  <c r="F100" i="4" l="1"/>
  <c r="G100" i="4"/>
  <c r="F101" i="4" l="1"/>
  <c r="G101" i="4"/>
  <c r="F102" i="4" l="1"/>
  <c r="G102" i="4"/>
  <c r="F103" i="4" l="1"/>
  <c r="G103" i="4"/>
  <c r="F104" i="4" l="1"/>
  <c r="G104" i="4"/>
  <c r="F105" i="4" l="1"/>
  <c r="G105" i="4"/>
  <c r="F106" i="4" l="1"/>
  <c r="G106" i="4"/>
  <c r="F107" i="4" l="1"/>
  <c r="G107" i="4"/>
  <c r="F108" i="4" l="1"/>
  <c r="G108" i="4"/>
  <c r="F109" i="4" l="1"/>
  <c r="G109" i="4"/>
  <c r="F110" i="4" l="1"/>
  <c r="G110" i="4"/>
  <c r="F111" i="4" l="1"/>
  <c r="G111" i="4"/>
  <c r="F112" i="4" l="1"/>
  <c r="G112" i="4"/>
  <c r="F113" i="4" l="1"/>
  <c r="G113" i="4"/>
  <c r="F114" i="4" l="1"/>
  <c r="G114" i="4"/>
  <c r="F115" i="4" l="1"/>
  <c r="G115" i="4"/>
  <c r="F116" i="4" l="1"/>
  <c r="G116" i="4"/>
  <c r="F117" i="4" l="1"/>
  <c r="G117" i="4"/>
  <c r="F118" i="4" l="1"/>
  <c r="G118" i="4"/>
  <c r="F119" i="4" l="1"/>
  <c r="G119" i="4"/>
  <c r="F120" i="4" l="1"/>
  <c r="G120" i="4"/>
</calcChain>
</file>

<file path=xl/sharedStrings.xml><?xml version="1.0" encoding="utf-8"?>
<sst xmlns="http://schemas.openxmlformats.org/spreadsheetml/2006/main" count="82" uniqueCount="63">
  <si>
    <t>Years</t>
  </si>
  <si>
    <t>Harvested</t>
  </si>
  <si>
    <t>Yield t</t>
  </si>
  <si>
    <t xml:space="preserve">Price </t>
  </si>
  <si>
    <t>Obs.</t>
  </si>
  <si>
    <t>Mean</t>
  </si>
  <si>
    <t>Autocorrelation Coefficient</t>
  </si>
  <si>
    <t>F(x)</t>
  </si>
  <si>
    <t>Unsorted Deviations from Trend</t>
  </si>
  <si>
    <t>Slope</t>
  </si>
  <si>
    <t>Intercept</t>
  </si>
  <si>
    <t>Unsorted Deviations from Trend as a Percent of Predicted</t>
  </si>
  <si>
    <t>Sorted Deviations from Trend as a Percent of Predicted</t>
  </si>
  <si>
    <t>Correlation Matrix</t>
  </si>
  <si>
    <t>Output for Empirical Distributions with 11 Observations as Precent Deviations from Trend</t>
  </si>
  <si>
    <t>This is the first parameter estimation of an EMP</t>
  </si>
  <si>
    <t>This is the second parameter estimation of an EMP so I can put in my expectations</t>
  </si>
  <si>
    <t>Now Price can decline 50%</t>
  </si>
  <si>
    <t xml:space="preserve">with a 10% chance </t>
  </si>
  <si>
    <t>Now price can increase 120%</t>
  </si>
  <si>
    <t>with a 8% chance</t>
  </si>
  <si>
    <t>Assumed Y-Hats</t>
  </si>
  <si>
    <t>Stochastic Values</t>
  </si>
  <si>
    <t>Expectecd Minimum</t>
  </si>
  <si>
    <t>Expected Maximum</t>
  </si>
  <si>
    <t>Price 2</t>
  </si>
  <si>
    <t>Historical Data fo rthe 3 Distributions</t>
  </si>
  <si>
    <t>Scenario Think</t>
  </si>
  <si>
    <t>Assume 3% chance there is a 50% decrease from mean</t>
  </si>
  <si>
    <t>Assume 6% chance there is a 70% greater than mean</t>
  </si>
  <si>
    <t>% Mean</t>
  </si>
  <si>
    <t>P(x)</t>
  </si>
  <si>
    <t>Basic random value</t>
  </si>
  <si>
    <t>USD</t>
  </si>
  <si>
    <t>Extreme Minimum</t>
  </si>
  <si>
    <t>Extreme Maximum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</si>
  <si>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</si>
  <si>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</si>
  <si>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</si>
  <si>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</si>
  <si>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</si>
  <si>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</si>
  <si>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</si>
  <si>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</si>
  <si>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</si>
  <si>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</si>
  <si>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</si>
  <si>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</si>
  <si>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</si>
  <si>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</si>
  <si>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</si>
  <si>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</si>
  <si>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500 Iterations. 9:05:03 PM 11/11/2013 (0 sec.).  © 2011.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</si>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</sst>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000"/>
    <numFmt numFmtId="167" formatCode="0.0%"/>
    <numFmt numFmtId="168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2" fillId="0" borderId="0" xfId="0" applyFont="1"/>
    <xf numFmtId="165" fontId="1" fillId="0" borderId="0" xfId="0" applyNumberFormat="1" applyFont="1"/>
    <xf numFmtId="166" fontId="1" fillId="0" borderId="1" xfId="0" applyNumberFormat="1" applyFont="1" applyBorder="1"/>
    <xf numFmtId="166" fontId="1" fillId="0" borderId="0" xfId="0" applyNumberFormat="1" applyFont="1"/>
    <xf numFmtId="0" fontId="0" fillId="0" borderId="2" xfId="0" applyBorder="1"/>
    <xf numFmtId="167" fontId="0" fillId="0" borderId="0" xfId="0" applyNumberFormat="1"/>
    <xf numFmtId="168" fontId="0" fillId="0" borderId="0" xfId="0" applyNumberFormat="1" applyAlignment="1">
      <alignment shrinkToFi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SimData!$E$11</c:f>
          <c:strCache>
            <c:ptCount val="1"/>
            <c:pt idx="0">
              <c:v>PDF Approximation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SimData!$F$12</c:f>
              <c:strCache>
                <c:ptCount val="1"/>
                <c:pt idx="0">
                  <c:v>Price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SimData!$F$21:$F$120</c:f>
              <c:numCache>
                <c:formatCode>0.000</c:formatCode>
                <c:ptCount val="100"/>
                <c:pt idx="0">
                  <c:v>4</c:v>
                </c:pt>
                <c:pt idx="1">
                  <c:v>4.0969696969696967</c:v>
                </c:pt>
                <c:pt idx="2">
                  <c:v>4.1939393939393934</c:v>
                </c:pt>
                <c:pt idx="3">
                  <c:v>4.2909090909090901</c:v>
                </c:pt>
                <c:pt idx="4">
                  <c:v>4.3878787878787868</c:v>
                </c:pt>
                <c:pt idx="5">
                  <c:v>4.4848484848484835</c:v>
                </c:pt>
                <c:pt idx="6">
                  <c:v>4.5818181818181802</c:v>
                </c:pt>
                <c:pt idx="7">
                  <c:v>4.6787878787878769</c:v>
                </c:pt>
                <c:pt idx="8">
                  <c:v>4.7757575757575736</c:v>
                </c:pt>
                <c:pt idx="9">
                  <c:v>4.8727272727272704</c:v>
                </c:pt>
                <c:pt idx="10">
                  <c:v>4.9696969696969671</c:v>
                </c:pt>
                <c:pt idx="11">
                  <c:v>5.0666666666666638</c:v>
                </c:pt>
                <c:pt idx="12">
                  <c:v>5.1636363636363605</c:v>
                </c:pt>
                <c:pt idx="13">
                  <c:v>5.2606060606060572</c:v>
                </c:pt>
                <c:pt idx="14">
                  <c:v>5.3575757575757539</c:v>
                </c:pt>
                <c:pt idx="15">
                  <c:v>5.4545454545454506</c:v>
                </c:pt>
                <c:pt idx="16">
                  <c:v>5.5515151515151473</c:v>
                </c:pt>
                <c:pt idx="17">
                  <c:v>5.648484848484844</c:v>
                </c:pt>
                <c:pt idx="18">
                  <c:v>5.7454545454545407</c:v>
                </c:pt>
                <c:pt idx="19">
                  <c:v>5.8424242424242374</c:v>
                </c:pt>
                <c:pt idx="20">
                  <c:v>5.9393939393939341</c:v>
                </c:pt>
                <c:pt idx="21">
                  <c:v>6.0363636363636308</c:v>
                </c:pt>
                <c:pt idx="22">
                  <c:v>6.1333333333333275</c:v>
                </c:pt>
                <c:pt idx="23">
                  <c:v>6.2303030303030242</c:v>
                </c:pt>
                <c:pt idx="24">
                  <c:v>6.3272727272727209</c:v>
                </c:pt>
                <c:pt idx="25">
                  <c:v>6.4242424242424176</c:v>
                </c:pt>
                <c:pt idx="26">
                  <c:v>6.5212121212121144</c:v>
                </c:pt>
                <c:pt idx="27">
                  <c:v>6.6181818181818111</c:v>
                </c:pt>
                <c:pt idx="28">
                  <c:v>6.7151515151515078</c:v>
                </c:pt>
                <c:pt idx="29">
                  <c:v>6.8121212121212045</c:v>
                </c:pt>
                <c:pt idx="30">
                  <c:v>6.9090909090909012</c:v>
                </c:pt>
                <c:pt idx="31">
                  <c:v>7.0060606060605979</c:v>
                </c:pt>
                <c:pt idx="32">
                  <c:v>7.1030303030302946</c:v>
                </c:pt>
                <c:pt idx="33">
                  <c:v>7.1999999999999913</c:v>
                </c:pt>
                <c:pt idx="34">
                  <c:v>7.296969696969688</c:v>
                </c:pt>
                <c:pt idx="35">
                  <c:v>7.3939393939393847</c:v>
                </c:pt>
                <c:pt idx="36">
                  <c:v>7.4909090909090814</c:v>
                </c:pt>
                <c:pt idx="37">
                  <c:v>7.5878787878787781</c:v>
                </c:pt>
                <c:pt idx="38">
                  <c:v>7.6848484848484748</c:v>
                </c:pt>
                <c:pt idx="39">
                  <c:v>7.7818181818181715</c:v>
                </c:pt>
                <c:pt idx="40">
                  <c:v>7.8787878787878682</c:v>
                </c:pt>
                <c:pt idx="41">
                  <c:v>7.9757575757575649</c:v>
                </c:pt>
                <c:pt idx="42">
                  <c:v>8.0727272727272616</c:v>
                </c:pt>
                <c:pt idx="43">
                  <c:v>8.1696969696969592</c:v>
                </c:pt>
                <c:pt idx="44">
                  <c:v>8.2666666666666568</c:v>
                </c:pt>
                <c:pt idx="45">
                  <c:v>8.3636363636363544</c:v>
                </c:pt>
                <c:pt idx="46">
                  <c:v>8.460606060606052</c:v>
                </c:pt>
                <c:pt idx="47">
                  <c:v>8.5575757575757496</c:v>
                </c:pt>
                <c:pt idx="48">
                  <c:v>8.6545454545454472</c:v>
                </c:pt>
                <c:pt idx="49">
                  <c:v>8.7515151515151448</c:v>
                </c:pt>
                <c:pt idx="50">
                  <c:v>8.8484848484848424</c:v>
                </c:pt>
                <c:pt idx="51">
                  <c:v>8.94545454545454</c:v>
                </c:pt>
                <c:pt idx="52">
                  <c:v>9.0424242424242376</c:v>
                </c:pt>
                <c:pt idx="53">
                  <c:v>9.1393939393939352</c:v>
                </c:pt>
                <c:pt idx="54">
                  <c:v>9.2363636363636328</c:v>
                </c:pt>
                <c:pt idx="55">
                  <c:v>9.3333333333333304</c:v>
                </c:pt>
                <c:pt idx="56">
                  <c:v>9.430303030303028</c:v>
                </c:pt>
                <c:pt idx="57">
                  <c:v>9.5272727272727256</c:v>
                </c:pt>
                <c:pt idx="58">
                  <c:v>9.6242424242424232</c:v>
                </c:pt>
                <c:pt idx="59">
                  <c:v>9.7212121212121207</c:v>
                </c:pt>
                <c:pt idx="60">
                  <c:v>9.8181818181818183</c:v>
                </c:pt>
                <c:pt idx="61">
                  <c:v>9.9151515151515159</c:v>
                </c:pt>
                <c:pt idx="62">
                  <c:v>10.012121212121214</c:v>
                </c:pt>
                <c:pt idx="63">
                  <c:v>10.109090909090911</c:v>
                </c:pt>
                <c:pt idx="64">
                  <c:v>10.206060606060609</c:v>
                </c:pt>
                <c:pt idx="65">
                  <c:v>10.303030303030306</c:v>
                </c:pt>
                <c:pt idx="66">
                  <c:v>10.400000000000004</c:v>
                </c:pt>
                <c:pt idx="67">
                  <c:v>10.496969696969702</c:v>
                </c:pt>
                <c:pt idx="68">
                  <c:v>10.593939393939399</c:v>
                </c:pt>
                <c:pt idx="69">
                  <c:v>10.690909090909097</c:v>
                </c:pt>
                <c:pt idx="70">
                  <c:v>10.787878787878794</c:v>
                </c:pt>
                <c:pt idx="71">
                  <c:v>10.884848484848492</c:v>
                </c:pt>
                <c:pt idx="72">
                  <c:v>10.981818181818189</c:v>
                </c:pt>
                <c:pt idx="73">
                  <c:v>11.078787878787887</c:v>
                </c:pt>
                <c:pt idx="74">
                  <c:v>11.175757575757585</c:v>
                </c:pt>
                <c:pt idx="75">
                  <c:v>11.272727272727282</c:v>
                </c:pt>
                <c:pt idx="76">
                  <c:v>11.36969696969698</c:v>
                </c:pt>
                <c:pt idx="77">
                  <c:v>11.466666666666677</c:v>
                </c:pt>
                <c:pt idx="78">
                  <c:v>11.563636363636375</c:v>
                </c:pt>
                <c:pt idx="79">
                  <c:v>11.660606060606073</c:v>
                </c:pt>
                <c:pt idx="80">
                  <c:v>11.75757575757577</c:v>
                </c:pt>
                <c:pt idx="81">
                  <c:v>11.854545454545468</c:v>
                </c:pt>
                <c:pt idx="82">
                  <c:v>11.951515151515165</c:v>
                </c:pt>
                <c:pt idx="83">
                  <c:v>12.048484848484863</c:v>
                </c:pt>
                <c:pt idx="84">
                  <c:v>12.145454545454561</c:v>
                </c:pt>
                <c:pt idx="85">
                  <c:v>12.242424242424258</c:v>
                </c:pt>
                <c:pt idx="86">
                  <c:v>12.339393939393956</c:v>
                </c:pt>
                <c:pt idx="87">
                  <c:v>12.436363636363653</c:v>
                </c:pt>
                <c:pt idx="88">
                  <c:v>12.533333333333351</c:v>
                </c:pt>
                <c:pt idx="89">
                  <c:v>12.630303030303049</c:v>
                </c:pt>
                <c:pt idx="90">
                  <c:v>12.727272727272746</c:v>
                </c:pt>
                <c:pt idx="91">
                  <c:v>12.824242424242444</c:v>
                </c:pt>
                <c:pt idx="92">
                  <c:v>12.921212121212141</c:v>
                </c:pt>
                <c:pt idx="93">
                  <c:v>13.018181818181839</c:v>
                </c:pt>
                <c:pt idx="94">
                  <c:v>13.115151515151537</c:v>
                </c:pt>
                <c:pt idx="95">
                  <c:v>13.212121212121234</c:v>
                </c:pt>
                <c:pt idx="96">
                  <c:v>13.309090909090932</c:v>
                </c:pt>
                <c:pt idx="97">
                  <c:v>13.406060606060629</c:v>
                </c:pt>
                <c:pt idx="98">
                  <c:v>13.503030303030327</c:v>
                </c:pt>
                <c:pt idx="99">
                  <c:v>13.600000000000025</c:v>
                </c:pt>
              </c:numCache>
            </c:numRef>
          </c:xVal>
          <c:yVal>
            <c:numRef>
              <c:f>SimData!$G$21:$G$120</c:f>
              <c:numCache>
                <c:formatCode>0.000</c:formatCode>
                <c:ptCount val="100"/>
                <c:pt idx="0">
                  <c:v>2.8354629942928332E-2</c:v>
                </c:pt>
                <c:pt idx="1">
                  <c:v>2.7617496425616311E-2</c:v>
                </c:pt>
                <c:pt idx="2">
                  <c:v>2.5518980541253591E-2</c:v>
                </c:pt>
                <c:pt idx="3">
                  <c:v>2.237358198109261E-2</c:v>
                </c:pt>
                <c:pt idx="4">
                  <c:v>1.8621649549918982E-2</c:v>
                </c:pt>
                <c:pt idx="5">
                  <c:v>1.4734809633171532E-2</c:v>
                </c:pt>
                <c:pt idx="6">
                  <c:v>1.1131441065967133E-2</c:v>
                </c:pt>
                <c:pt idx="7">
                  <c:v>8.125727041508414E-3</c:v>
                </c:pt>
                <c:pt idx="8">
                  <c:v>5.9191318978718465E-3</c:v>
                </c:pt>
                <c:pt idx="9">
                  <c:v>4.6276375674008108E-3</c:v>
                </c:pt>
                <c:pt idx="10">
                  <c:v>4.3274712498791732E-3</c:v>
                </c:pt>
                <c:pt idx="11">
                  <c:v>5.0989032784867147E-3</c:v>
                </c:pt>
                <c:pt idx="12">
                  <c:v>7.0513823737730994E-3</c:v>
                </c:pt>
                <c:pt idx="13">
                  <c:v>1.0321505751561162E-2</c:v>
                </c:pt>
                <c:pt idx="14">
                  <c:v>1.5045515237416205E-2</c:v>
                </c:pt>
                <c:pt idx="15">
                  <c:v>2.1317748865400166E-2</c:v>
                </c:pt>
                <c:pt idx="16">
                  <c:v>2.9153189521806736E-2</c:v>
                </c:pt>
                <c:pt idx="17">
                  <c:v>3.8473131282831738E-2</c:v>
                </c:pt>
                <c:pt idx="18">
                  <c:v>4.9125928770143143E-2</c:v>
                </c:pt>
                <c:pt idx="19">
                  <c:v>6.0940200560448063E-2</c:v>
                </c:pt>
                <c:pt idx="20">
                  <c:v>7.3790053400754896E-2</c:v>
                </c:pt>
                <c:pt idx="21">
                  <c:v>8.763873310815061E-2</c:v>
                </c:pt>
                <c:pt idx="22">
                  <c:v>0.10252703361112576</c:v>
                </c:pt>
                <c:pt idx="23">
                  <c:v>0.11849025782878848</c:v>
                </c:pt>
                <c:pt idx="24">
                  <c:v>0.13541905424283812</c:v>
                </c:pt>
                <c:pt idx="25">
                  <c:v>0.15291305060652263</c:v>
                </c:pt>
                <c:pt idx="26">
                  <c:v>0.17019547886938285</c:v>
                </c:pt>
                <c:pt idx="27">
                  <c:v>0.18614897969400918</c:v>
                </c:pt>
                <c:pt idx="28">
                  <c:v>0.19949580696712815</c:v>
                </c:pt>
                <c:pt idx="29">
                  <c:v>0.20909237430142108</c:v>
                </c:pt>
                <c:pt idx="30">
                  <c:v>0.21426081593860488</c:v>
                </c:pt>
                <c:pt idx="31">
                  <c:v>0.21505996000273747</c:v>
                </c:pt>
                <c:pt idx="32">
                  <c:v>0.21241309781137521</c:v>
                </c:pt>
                <c:pt idx="33">
                  <c:v>0.20805121196402745</c:v>
                </c:pt>
                <c:pt idx="34">
                  <c:v>0.20427762729985666</c:v>
                </c:pt>
                <c:pt idx="35">
                  <c:v>0.20359479450186016</c:v>
                </c:pt>
                <c:pt idx="36">
                  <c:v>0.20825051396645772</c:v>
                </c:pt>
                <c:pt idx="37">
                  <c:v>0.2197680611406127</c:v>
                </c:pt>
                <c:pt idx="38">
                  <c:v>0.23853521587146634</c:v>
                </c:pt>
                <c:pt idx="39">
                  <c:v>0.26354365516670497</c:v>
                </c:pt>
                <c:pt idx="40">
                  <c:v>0.2923775735248329</c:v>
                </c:pt>
                <c:pt idx="41">
                  <c:v>0.32152391233362571</c:v>
                </c:pt>
                <c:pt idx="42">
                  <c:v>0.34700111660284494</c:v>
                </c:pt>
                <c:pt idx="43">
                  <c:v>0.36519218390259123</c:v>
                </c:pt>
                <c:pt idx="44">
                  <c:v>0.37366521567961603</c:v>
                </c:pt>
                <c:pt idx="45">
                  <c:v>0.37172652092094965</c:v>
                </c:pt>
                <c:pt idx="46">
                  <c:v>0.3605124096053044</c:v>
                </c:pt>
                <c:pt idx="47">
                  <c:v>0.34257473979472458</c:v>
                </c:pt>
                <c:pt idx="48">
                  <c:v>0.3210940506046161</c:v>
                </c:pt>
                <c:pt idx="49">
                  <c:v>0.29898546197643217</c:v>
                </c:pt>
                <c:pt idx="50">
                  <c:v>0.27818953874889596</c:v>
                </c:pt>
                <c:pt idx="51">
                  <c:v>0.25935496834387956</c:v>
                </c:pt>
                <c:pt idx="52">
                  <c:v>0.24196459532826878</c:v>
                </c:pt>
                <c:pt idx="53">
                  <c:v>0.22479973007087381</c:v>
                </c:pt>
                <c:pt idx="54">
                  <c:v>0.20654035193227049</c:v>
                </c:pt>
                <c:pt idx="55">
                  <c:v>0.18628820014571751</c:v>
                </c:pt>
                <c:pt idx="56">
                  <c:v>0.16386417484160748</c:v>
                </c:pt>
                <c:pt idx="57">
                  <c:v>0.13983297091432073</c:v>
                </c:pt>
                <c:pt idx="58">
                  <c:v>0.11530296590999833</c:v>
                </c:pt>
                <c:pt idx="59">
                  <c:v>9.1607138082083983E-2</c:v>
                </c:pt>
                <c:pt idx="60">
                  <c:v>6.9981166363313793E-2</c:v>
                </c:pt>
                <c:pt idx="61">
                  <c:v>5.1326793375719014E-2</c:v>
                </c:pt>
                <c:pt idx="62">
                  <c:v>3.610145190802249E-2</c:v>
                </c:pt>
                <c:pt idx="63">
                  <c:v>2.4329211578288781E-2</c:v>
                </c:pt>
                <c:pt idx="64">
                  <c:v>1.5697084316370818E-2</c:v>
                </c:pt>
                <c:pt idx="65">
                  <c:v>9.6894162890309929E-3</c:v>
                </c:pt>
                <c:pt idx="66">
                  <c:v>5.7185451699767178E-3</c:v>
                </c:pt>
                <c:pt idx="67">
                  <c:v>3.2249211677867506E-3</c:v>
                </c:pt>
                <c:pt idx="68">
                  <c:v>1.7367865168468478E-3</c:v>
                </c:pt>
                <c:pt idx="69">
                  <c:v>8.9274460935617858E-4</c:v>
                </c:pt>
                <c:pt idx="70">
                  <c:v>4.3775728082680126E-4</c:v>
                </c:pt>
                <c:pt idx="71">
                  <c:v>2.0466806731055429E-4</c:v>
                </c:pt>
                <c:pt idx="72">
                  <c:v>9.1196377481855966E-5</c:v>
                </c:pt>
                <c:pt idx="73">
                  <c:v>3.8711346776983183E-5</c:v>
                </c:pt>
                <c:pt idx="74">
                  <c:v>1.5650890397199186E-5</c:v>
                </c:pt>
                <c:pt idx="75">
                  <c:v>6.0347099144864402E-6</c:v>
                </c:pt>
                <c:pt idx="76">
                  <c:v>2.2535191891084212E-6</c:v>
                </c:pt>
                <c:pt idx="77">
                  <c:v>9.2889382353979424E-7</c:v>
                </c:pt>
                <c:pt idx="78">
                  <c:v>7.5524206959036081E-7</c:v>
                </c:pt>
                <c:pt idx="79">
                  <c:v>1.5578251650985113E-6</c:v>
                </c:pt>
                <c:pt idx="80">
                  <c:v>4.1595185928262081E-6</c:v>
                </c:pt>
                <c:pt idx="81">
                  <c:v>1.098565406352133E-5</c:v>
                </c:pt>
                <c:pt idx="82">
                  <c:v>2.7649670861143678E-5</c:v>
                </c:pt>
                <c:pt idx="83">
                  <c:v>6.6046361092062363E-5</c:v>
                </c:pt>
                <c:pt idx="84">
                  <c:v>1.4966168863523463E-4</c:v>
                </c:pt>
                <c:pt idx="85">
                  <c:v>3.2170260724347148E-4</c:v>
                </c:pt>
                <c:pt idx="86">
                  <c:v>6.5596171944283261E-4</c:v>
                </c:pt>
                <c:pt idx="87">
                  <c:v>1.2687677966166423E-3</c:v>
                </c:pt>
                <c:pt idx="88">
                  <c:v>2.327906372444699E-3</c:v>
                </c:pt>
                <c:pt idx="89">
                  <c:v>4.0516188149908039E-3</c:v>
                </c:pt>
                <c:pt idx="90">
                  <c:v>6.6891565019624151E-3</c:v>
                </c:pt>
                <c:pt idx="91">
                  <c:v>1.0475960261088975E-2</c:v>
                </c:pt>
                <c:pt idx="92">
                  <c:v>1.5563097393992986E-2</c:v>
                </c:pt>
                <c:pt idx="93">
                  <c:v>2.1931984780470905E-2</c:v>
                </c:pt>
                <c:pt idx="94">
                  <c:v>2.9318351275398075E-2</c:v>
                </c:pt>
                <c:pt idx="95">
                  <c:v>3.7177557994747069E-2</c:v>
                </c:pt>
                <c:pt idx="96">
                  <c:v>4.472000908922126E-2</c:v>
                </c:pt>
                <c:pt idx="97">
                  <c:v>5.1027302931590045E-2</c:v>
                </c:pt>
                <c:pt idx="98">
                  <c:v>5.5231018591414618E-2</c:v>
                </c:pt>
                <c:pt idx="99">
                  <c:v>5.670785221934424E-2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90-46F8-A773-F05DB842B510}"/>
            </c:ext>
          </c:extLst>
        </c:ser>
        <c:ser>
          <c:idx val="1"/>
          <c:order val="1"/>
          <c:tx>
            <c:strRef>
              <c:f>SimData!$F$12</c:f>
              <c:strCache>
                <c:ptCount val="1"/>
                <c:pt idx="0">
                  <c:v>Price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SimData!$F$19</c:f>
              <c:numCache>
                <c:formatCode>0.000</c:formatCode>
                <c:ptCount val="1"/>
                <c:pt idx="0">
                  <c:v>8.1789089646524467</c:v>
                </c:pt>
              </c:numCache>
            </c:numRef>
          </c:xVal>
          <c:yVal>
            <c:numRef>
              <c:f>SimData!$G$19</c:f>
              <c:numCache>
                <c:formatCode>0.000</c:formatCode>
                <c:ptCount val="1"/>
                <c:pt idx="0">
                  <c:v>0.36643980821424138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90-46F8-A773-F05DB842B510}"/>
            </c:ext>
          </c:extLst>
        </c:ser>
        <c:ser>
          <c:idx val="2"/>
          <c:order val="2"/>
          <c:tx>
            <c:strRef>
              <c:f>SimData!$F$12</c:f>
              <c:strCache>
                <c:ptCount val="1"/>
                <c:pt idx="0">
                  <c:v>Price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SimData!$F$20</c:f>
              <c:numCache>
                <c:formatCode>0.000</c:formatCode>
                <c:ptCount val="1"/>
                <c:pt idx="0">
                  <c:v>13.6</c:v>
                </c:pt>
              </c:numCache>
            </c:numRef>
          </c:xVal>
          <c:yVal>
            <c:numRef>
              <c:f>SimData!$G$20</c:f>
              <c:numCache>
                <c:formatCode>0.000</c:formatCode>
                <c:ptCount val="1"/>
                <c:pt idx="0">
                  <c:v>5.670785221934424E-2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90-46F8-A773-F05DB842B510}"/>
            </c:ext>
          </c:extLst>
        </c:ser>
        <c:ser>
          <c:idx val="3"/>
          <c:order val="3"/>
          <c:tx>
            <c:strRef>
              <c:f>SimData!$F$12</c:f>
              <c:strCache>
                <c:ptCount val="1"/>
                <c:pt idx="0">
                  <c:v>Price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SimData!$F$18</c:f>
              <c:numCache>
                <c:formatCode>0.000</c:formatCode>
                <c:ptCount val="1"/>
                <c:pt idx="0">
                  <c:v>4</c:v>
                </c:pt>
              </c:numCache>
            </c:numRef>
          </c:xVal>
          <c:yVal>
            <c:numRef>
              <c:f>SimData!$G$18</c:f>
              <c:numCache>
                <c:formatCode>0.000</c:formatCode>
                <c:ptCount val="1"/>
                <c:pt idx="0">
                  <c:v>2.8354629942928332E-2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90-46F8-A773-F05DB842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86912"/>
        <c:axId val="186081280"/>
      </c:scatterChart>
      <c:valAx>
        <c:axId val="18608691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6081280"/>
        <c:crosses val="autoZero"/>
        <c:crossBetween val="midCat"/>
      </c:valAx>
      <c:valAx>
        <c:axId val="186081280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1860869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4</xdr:row>
      <xdr:rowOff>142875</xdr:rowOff>
    </xdr:from>
    <xdr:to>
      <xdr:col>17</xdr:col>
      <xdr:colOff>393700</xdr:colOff>
      <xdr:row>20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9"/>
  <sheetViews>
    <sheetView workbookViewId="0">
      <selection activeCell="P25" sqref="P25"/>
    </sheetView>
  </sheetViews>
  <sheetFormatPr defaultRowHeight="12.75" x14ac:dyDescent="0.35"/>
  <cols>
    <col min="5" max="5" width="11.1328125" customWidth="1"/>
  </cols>
  <sheetData>
    <row r="1" spans="1:6" x14ac:dyDescent="0.35">
      <c r="A1" t="s">
        <v>52</v>
      </c>
    </row>
    <row r="2" spans="1:6" x14ac:dyDescent="0.35">
      <c r="A2" t="s">
        <v>36</v>
      </c>
      <c r="B2" t="str">
        <f ca="1">ADDRESS(ROW(Sheet1!$H$75),COLUMN(Sheet1!$H$75),4,,_xll.WSNAME(Sheet1!$H$75))</f>
        <v>Sheet1!H75</v>
      </c>
    </row>
    <row r="3" spans="1:6" x14ac:dyDescent="0.35">
      <c r="A3" t="s">
        <v>5</v>
      </c>
      <c r="B3">
        <f>AVERAGE(B9:B508)</f>
        <v>8.1789089646524467</v>
      </c>
      <c r="E3" t="s">
        <v>42</v>
      </c>
      <c r="F3">
        <v>4</v>
      </c>
    </row>
    <row r="4" spans="1:6" x14ac:dyDescent="0.35">
      <c r="A4" t="s">
        <v>37</v>
      </c>
      <c r="B4">
        <f>STDEV(B9:B508)</f>
        <v>1.7803034298104352</v>
      </c>
      <c r="E4" t="s">
        <v>43</v>
      </c>
      <c r="F4">
        <f>IF(ISBLANK($F3),"",_xll.EDF(B9:B508,$F3))</f>
        <v>0.03</v>
      </c>
    </row>
    <row r="5" spans="1:6" x14ac:dyDescent="0.35">
      <c r="A5" t="s">
        <v>38</v>
      </c>
      <c r="B5">
        <f>100*B4/B3</f>
        <v>21.7670038571714</v>
      </c>
      <c r="E5" t="s">
        <v>44</v>
      </c>
      <c r="F5">
        <v>11</v>
      </c>
    </row>
    <row r="6" spans="1:6" x14ac:dyDescent="0.35">
      <c r="A6" t="s">
        <v>39</v>
      </c>
      <c r="B6">
        <f>MIN(B9:B508)</f>
        <v>4</v>
      </c>
      <c r="E6" t="s">
        <v>45</v>
      </c>
      <c r="F6">
        <f>IF(ISBLANK($F5),"",_xll.EDF(B9:B508,$F5))</f>
        <v>0.94070891358547692</v>
      </c>
    </row>
    <row r="7" spans="1:6" x14ac:dyDescent="0.35">
      <c r="A7" t="s">
        <v>40</v>
      </c>
      <c r="B7">
        <f>MAX(B9:B508)</f>
        <v>13.6</v>
      </c>
    </row>
    <row r="8" spans="1:6" x14ac:dyDescent="0.35">
      <c r="A8" t="s">
        <v>41</v>
      </c>
      <c r="B8" t="str">
        <f>Sheet1!$G$75</f>
        <v xml:space="preserve">Price </v>
      </c>
    </row>
    <row r="9" spans="1:6" x14ac:dyDescent="0.35">
      <c r="A9">
        <v>1</v>
      </c>
      <c r="B9">
        <v>8.2457144455275966</v>
      </c>
    </row>
    <row r="10" spans="1:6" x14ac:dyDescent="0.35">
      <c r="A10">
        <v>2</v>
      </c>
      <c r="B10">
        <v>7.3501892056791984</v>
      </c>
    </row>
    <row r="11" spans="1:6" x14ac:dyDescent="0.35">
      <c r="A11">
        <v>3</v>
      </c>
      <c r="B11">
        <v>8.2611346440499531</v>
      </c>
      <c r="E11" t="s">
        <v>53</v>
      </c>
    </row>
    <row r="12" spans="1:6" x14ac:dyDescent="0.35">
      <c r="A12">
        <v>4</v>
      </c>
      <c r="B12">
        <v>9.0732798410191329</v>
      </c>
      <c r="F12" t="str">
        <f>SimData!$B$8</f>
        <v xml:space="preserve">Price </v>
      </c>
    </row>
    <row r="13" spans="1:6" x14ac:dyDescent="0.35">
      <c r="A13">
        <v>5</v>
      </c>
      <c r="B13">
        <v>13.6</v>
      </c>
      <c r="E13" t="s">
        <v>54</v>
      </c>
      <c r="F13">
        <f>MIN(SimData!$B$9:$B$508)</f>
        <v>4</v>
      </c>
    </row>
    <row r="14" spans="1:6" x14ac:dyDescent="0.35">
      <c r="A14">
        <v>6</v>
      </c>
      <c r="B14">
        <v>8.7596776083591728</v>
      </c>
      <c r="E14" t="s">
        <v>55</v>
      </c>
      <c r="F14">
        <f>MAX(SimData!$B$9:$B$508)</f>
        <v>13.6</v>
      </c>
    </row>
    <row r="15" spans="1:6" ht="13.15" thickBot="1" x14ac:dyDescent="0.4">
      <c r="A15">
        <v>7</v>
      </c>
      <c r="B15">
        <v>5.9585566491233131</v>
      </c>
      <c r="E15" t="s">
        <v>56</v>
      </c>
      <c r="F15">
        <f>_xll.BANDWIDTH(SimData!$B$9:$B$508)</f>
        <v>0.42210268749908186</v>
      </c>
    </row>
    <row r="16" spans="1:6" ht="13.5" thickTop="1" thickBot="1" x14ac:dyDescent="0.4">
      <c r="A16">
        <v>8</v>
      </c>
      <c r="B16">
        <v>6.9276327299495044</v>
      </c>
      <c r="E16" t="s">
        <v>57</v>
      </c>
      <c r="F16" s="11" t="s">
        <v>62</v>
      </c>
    </row>
    <row r="17" spans="1:7" ht="13.15" thickTop="1" x14ac:dyDescent="0.35">
      <c r="A17">
        <v>9</v>
      </c>
      <c r="B17">
        <v>13.6</v>
      </c>
      <c r="E17" t="s">
        <v>58</v>
      </c>
      <c r="F17" s="12">
        <f>MIN(0.95, 1 - 1 / (COUNT(SimData!$B$9:$B$508) - 1))</f>
        <v>0.95</v>
      </c>
    </row>
    <row r="18" spans="1:7" x14ac:dyDescent="0.35">
      <c r="A18">
        <v>10</v>
      </c>
      <c r="B18">
        <v>8.2973176888089473</v>
      </c>
      <c r="E18" t="s">
        <v>59</v>
      </c>
      <c r="F18" s="13">
        <f>_xll.QUANTILE(SimData!$B$9:$B$508,(1-$F$17)/2)</f>
        <v>4</v>
      </c>
      <c r="G18" s="14">
        <f>_xll.PDENSITY($F$18,SimData!$B$9:$B$508,$F$15,$F$16,0)</f>
        <v>2.8354629942928332E-2</v>
      </c>
    </row>
    <row r="19" spans="1:7" x14ac:dyDescent="0.35">
      <c r="A19">
        <v>11</v>
      </c>
      <c r="B19">
        <v>8.3017984554689512</v>
      </c>
      <c r="E19" t="s">
        <v>60</v>
      </c>
      <c r="F19" s="13">
        <f>AVERAGE(SimData!$B$9:$B$508)</f>
        <v>8.1789089646524467</v>
      </c>
      <c r="G19" s="14">
        <f>_xll.PDENSITY($F$19,SimData!$B$9:$B$508,$F$15,$F$16,0)</f>
        <v>0.36643980821424138</v>
      </c>
    </row>
    <row r="20" spans="1:7" x14ac:dyDescent="0.35">
      <c r="A20">
        <v>12</v>
      </c>
      <c r="B20">
        <v>6.8565014841659799</v>
      </c>
      <c r="E20" t="s">
        <v>61</v>
      </c>
      <c r="F20" s="14">
        <f>_xll.QUANTILE(SimData!$B$9:$B$508,1-(1-$F$17)/2)</f>
        <v>13.6</v>
      </c>
      <c r="G20" s="14">
        <f>_xll.PDENSITY($F$20,SimData!$B$9:$B$508,$F$15,$F$16,0)</f>
        <v>5.670785221934424E-2</v>
      </c>
    </row>
    <row r="21" spans="1:7" x14ac:dyDescent="0.35">
      <c r="A21">
        <v>13</v>
      </c>
      <c r="B21">
        <v>9.4525313863714349</v>
      </c>
      <c r="E21">
        <v>1</v>
      </c>
      <c r="F21" s="14">
        <f>$F$13</f>
        <v>4</v>
      </c>
      <c r="G21" s="14">
        <f>_xll.PDENSITY($F$21,SimData!$B$9:$B$508,$F$15,$F$16,0)</f>
        <v>2.8354629942928332E-2</v>
      </c>
    </row>
    <row r="22" spans="1:7" x14ac:dyDescent="0.35">
      <c r="A22">
        <v>14</v>
      </c>
      <c r="B22">
        <v>5.9231500592585302</v>
      </c>
      <c r="E22">
        <v>2</v>
      </c>
      <c r="F22" s="13">
        <f t="shared" ref="F22:F53" si="0">1/99*($F$14-$F$13)+F21</f>
        <v>4.0969696969696967</v>
      </c>
      <c r="G22" s="14">
        <f>_xll.PDENSITY($F$22,SimData!$B$9:$B$508,$F$15,$F$16,0)</f>
        <v>2.7617496425616311E-2</v>
      </c>
    </row>
    <row r="23" spans="1:7" x14ac:dyDescent="0.35">
      <c r="A23">
        <v>15</v>
      </c>
      <c r="B23">
        <v>6.8629588080763178</v>
      </c>
      <c r="E23">
        <v>3</v>
      </c>
      <c r="F23" s="13">
        <f t="shared" si="0"/>
        <v>4.1939393939393934</v>
      </c>
      <c r="G23" s="14">
        <f>_xll.PDENSITY($F$23,SimData!$B$9:$B$508,$F$15,$F$16,0)</f>
        <v>2.5518980541253591E-2</v>
      </c>
    </row>
    <row r="24" spans="1:7" x14ac:dyDescent="0.35">
      <c r="A24">
        <v>16</v>
      </c>
      <c r="B24">
        <v>8.112521482827777</v>
      </c>
      <c r="E24">
        <v>4</v>
      </c>
      <c r="F24" s="13">
        <f t="shared" si="0"/>
        <v>4.2909090909090901</v>
      </c>
      <c r="G24" s="14">
        <f>_xll.PDENSITY($F$24,SimData!$B$9:$B$508,$F$15,$F$16,0)</f>
        <v>2.237358198109261E-2</v>
      </c>
    </row>
    <row r="25" spans="1:7" x14ac:dyDescent="0.35">
      <c r="A25">
        <v>17</v>
      </c>
      <c r="B25">
        <v>4</v>
      </c>
      <c r="E25">
        <v>5</v>
      </c>
      <c r="F25" s="13">
        <f t="shared" si="0"/>
        <v>4.3878787878787868</v>
      </c>
      <c r="G25" s="14">
        <f>_xll.PDENSITY($F$25,SimData!$B$9:$B$508,$F$15,$F$16,0)</f>
        <v>1.8621649549918982E-2</v>
      </c>
    </row>
    <row r="26" spans="1:7" x14ac:dyDescent="0.35">
      <c r="A26">
        <v>18</v>
      </c>
      <c r="B26">
        <v>8.2314357019589188</v>
      </c>
      <c r="E26">
        <v>6</v>
      </c>
      <c r="F26" s="13">
        <f t="shared" si="0"/>
        <v>4.4848484848484835</v>
      </c>
      <c r="G26" s="14">
        <f>_xll.PDENSITY($F$26,SimData!$B$9:$B$508,$F$15,$F$16,0)</f>
        <v>1.4734809633171532E-2</v>
      </c>
    </row>
    <row r="27" spans="1:7" x14ac:dyDescent="0.35">
      <c r="A27">
        <v>19</v>
      </c>
      <c r="B27">
        <v>8.7160402506735757</v>
      </c>
      <c r="E27">
        <v>7</v>
      </c>
      <c r="F27" s="13">
        <f t="shared" si="0"/>
        <v>4.5818181818181802</v>
      </c>
      <c r="G27" s="14">
        <f>_xll.PDENSITY($F$27,SimData!$B$9:$B$508,$F$15,$F$16,0)</f>
        <v>1.1131441065967133E-2</v>
      </c>
    </row>
    <row r="28" spans="1:7" x14ac:dyDescent="0.35">
      <c r="A28">
        <v>20</v>
      </c>
      <c r="B28">
        <v>8.2546765054084297</v>
      </c>
      <c r="E28">
        <v>8</v>
      </c>
      <c r="F28" s="13">
        <f t="shared" si="0"/>
        <v>4.6787878787878769</v>
      </c>
      <c r="G28" s="14">
        <f>_xll.PDENSITY($F$28,SimData!$B$9:$B$508,$F$15,$F$16,0)</f>
        <v>8.125727041508414E-3</v>
      </c>
    </row>
    <row r="29" spans="1:7" x14ac:dyDescent="0.35">
      <c r="A29">
        <v>21</v>
      </c>
      <c r="B29">
        <v>6.8586194285589341</v>
      </c>
      <c r="E29">
        <v>9</v>
      </c>
      <c r="F29" s="13">
        <f t="shared" si="0"/>
        <v>4.7757575757575736</v>
      </c>
      <c r="G29" s="14">
        <f>_xll.PDENSITY($F$29,SimData!$B$9:$B$508,$F$15,$F$16,0)</f>
        <v>5.9191318978718465E-3</v>
      </c>
    </row>
    <row r="30" spans="1:7" x14ac:dyDescent="0.35">
      <c r="A30">
        <v>22</v>
      </c>
      <c r="B30">
        <v>8.6927869673885123</v>
      </c>
      <c r="E30">
        <v>10</v>
      </c>
      <c r="F30" s="13">
        <f t="shared" si="0"/>
        <v>4.8727272727272704</v>
      </c>
      <c r="G30" s="14">
        <f>_xll.PDENSITY($F$30,SimData!$B$9:$B$508,$F$15,$F$16,0)</f>
        <v>4.6276375674008108E-3</v>
      </c>
    </row>
    <row r="31" spans="1:7" x14ac:dyDescent="0.35">
      <c r="A31">
        <v>23</v>
      </c>
      <c r="B31">
        <v>5.9231345944367977</v>
      </c>
      <c r="E31">
        <v>11</v>
      </c>
      <c r="F31" s="13">
        <f t="shared" si="0"/>
        <v>4.9696969696969671</v>
      </c>
      <c r="G31" s="14">
        <f>_xll.PDENSITY($F$31,SimData!$B$9:$B$508,$F$15,$F$16,0)</f>
        <v>4.3274712498791732E-3</v>
      </c>
    </row>
    <row r="32" spans="1:7" x14ac:dyDescent="0.35">
      <c r="A32">
        <v>24</v>
      </c>
      <c r="B32">
        <v>6.7585150127705518</v>
      </c>
      <c r="E32">
        <v>12</v>
      </c>
      <c r="F32" s="13">
        <f t="shared" si="0"/>
        <v>5.0666666666666638</v>
      </c>
      <c r="G32" s="14">
        <f>_xll.PDENSITY($F$32,SimData!$B$9:$B$508,$F$15,$F$16,0)</f>
        <v>5.0989032784867147E-3</v>
      </c>
    </row>
    <row r="33" spans="1:7" x14ac:dyDescent="0.35">
      <c r="A33">
        <v>25</v>
      </c>
      <c r="B33">
        <v>9.1643191064335436</v>
      </c>
      <c r="E33">
        <v>13</v>
      </c>
      <c r="F33" s="13">
        <f t="shared" si="0"/>
        <v>5.1636363636363605</v>
      </c>
      <c r="G33" s="14">
        <f>_xll.PDENSITY($F$33,SimData!$B$9:$B$508,$F$15,$F$16,0)</f>
        <v>7.0513823737730994E-3</v>
      </c>
    </row>
    <row r="34" spans="1:7" x14ac:dyDescent="0.35">
      <c r="A34">
        <v>26</v>
      </c>
      <c r="B34">
        <v>6.9590185254457131</v>
      </c>
      <c r="E34">
        <v>14</v>
      </c>
      <c r="F34" s="13">
        <f t="shared" si="0"/>
        <v>5.2606060606060572</v>
      </c>
      <c r="G34" s="14">
        <f>_xll.PDENSITY($F$34,SimData!$B$9:$B$508,$F$15,$F$16,0)</f>
        <v>1.0321505751561162E-2</v>
      </c>
    </row>
    <row r="35" spans="1:7" x14ac:dyDescent="0.35">
      <c r="A35">
        <v>27</v>
      </c>
      <c r="B35">
        <v>7.8010125219602733</v>
      </c>
      <c r="E35">
        <v>15</v>
      </c>
      <c r="F35" s="13">
        <f t="shared" si="0"/>
        <v>5.3575757575757539</v>
      </c>
      <c r="G35" s="14">
        <f>_xll.PDENSITY($F$35,SimData!$B$9:$B$508,$F$15,$F$16,0)</f>
        <v>1.5045515237416205E-2</v>
      </c>
    </row>
    <row r="36" spans="1:7" x14ac:dyDescent="0.35">
      <c r="A36">
        <v>28</v>
      </c>
      <c r="B36">
        <v>7.7395240084485595</v>
      </c>
      <c r="E36">
        <v>16</v>
      </c>
      <c r="F36" s="13">
        <f t="shared" si="0"/>
        <v>5.4545454545454506</v>
      </c>
      <c r="G36" s="14">
        <f>_xll.PDENSITY($F$36,SimData!$B$9:$B$508,$F$15,$F$16,0)</f>
        <v>2.1317748865400166E-2</v>
      </c>
    </row>
    <row r="37" spans="1:7" x14ac:dyDescent="0.35">
      <c r="A37">
        <v>29</v>
      </c>
      <c r="B37">
        <v>9.0646530592815235</v>
      </c>
      <c r="E37">
        <v>17</v>
      </c>
      <c r="F37" s="13">
        <f t="shared" si="0"/>
        <v>5.5515151515151473</v>
      </c>
      <c r="G37" s="14">
        <f>_xll.PDENSITY($F$37,SimData!$B$9:$B$508,$F$15,$F$16,0)</f>
        <v>2.9153189521806736E-2</v>
      </c>
    </row>
    <row r="38" spans="1:7" x14ac:dyDescent="0.35">
      <c r="A38">
        <v>30</v>
      </c>
      <c r="B38">
        <v>8.2076542111423691</v>
      </c>
      <c r="E38">
        <v>18</v>
      </c>
      <c r="F38" s="13">
        <f t="shared" si="0"/>
        <v>5.648484848484844</v>
      </c>
      <c r="G38" s="14">
        <f>_xll.PDENSITY($F$38,SimData!$B$9:$B$508,$F$15,$F$16,0)</f>
        <v>3.8473131282831738E-2</v>
      </c>
    </row>
    <row r="39" spans="1:7" x14ac:dyDescent="0.35">
      <c r="A39">
        <v>31</v>
      </c>
      <c r="B39">
        <v>7.3866359964104742</v>
      </c>
      <c r="E39">
        <v>19</v>
      </c>
      <c r="F39" s="13">
        <f t="shared" si="0"/>
        <v>5.7454545454545407</v>
      </c>
      <c r="G39" s="14">
        <f>_xll.PDENSITY($F$39,SimData!$B$9:$B$508,$F$15,$F$16,0)</f>
        <v>4.9125928770143143E-2</v>
      </c>
    </row>
    <row r="40" spans="1:7" x14ac:dyDescent="0.35">
      <c r="A40">
        <v>32</v>
      </c>
      <c r="B40">
        <v>7.134353391737986</v>
      </c>
      <c r="E40">
        <v>20</v>
      </c>
      <c r="F40" s="13">
        <f t="shared" si="0"/>
        <v>5.8424242424242374</v>
      </c>
      <c r="G40" s="14">
        <f>_xll.PDENSITY($F$40,SimData!$B$9:$B$508,$F$15,$F$16,0)</f>
        <v>6.0940200560448063E-2</v>
      </c>
    </row>
    <row r="41" spans="1:7" x14ac:dyDescent="0.35">
      <c r="A41">
        <v>33</v>
      </c>
      <c r="B41">
        <v>6.9797557199848805</v>
      </c>
      <c r="E41">
        <v>21</v>
      </c>
      <c r="F41" s="13">
        <f t="shared" si="0"/>
        <v>5.9393939393939341</v>
      </c>
      <c r="G41" s="14">
        <f>_xll.PDENSITY($F$41,SimData!$B$9:$B$508,$F$15,$F$16,0)</f>
        <v>7.3790053400754896E-2</v>
      </c>
    </row>
    <row r="42" spans="1:7" x14ac:dyDescent="0.35">
      <c r="A42">
        <v>34</v>
      </c>
      <c r="B42">
        <v>13.6</v>
      </c>
      <c r="E42">
        <v>22</v>
      </c>
      <c r="F42" s="13">
        <f t="shared" si="0"/>
        <v>6.0363636363636308</v>
      </c>
      <c r="G42" s="14">
        <f>_xll.PDENSITY($F$42,SimData!$B$9:$B$508,$F$15,$F$16,0)</f>
        <v>8.763873310815061E-2</v>
      </c>
    </row>
    <row r="43" spans="1:7" x14ac:dyDescent="0.35">
      <c r="A43">
        <v>35</v>
      </c>
      <c r="B43">
        <v>5.9231251052753882</v>
      </c>
      <c r="E43">
        <v>23</v>
      </c>
      <c r="F43" s="13">
        <f t="shared" si="0"/>
        <v>6.1333333333333275</v>
      </c>
      <c r="G43" s="14">
        <f>_xll.PDENSITY($F$43,SimData!$B$9:$B$508,$F$15,$F$16,0)</f>
        <v>0.10252703361112576</v>
      </c>
    </row>
    <row r="44" spans="1:7" x14ac:dyDescent="0.35">
      <c r="A44">
        <v>36</v>
      </c>
      <c r="B44">
        <v>6.0001475297423985</v>
      </c>
      <c r="E44">
        <v>24</v>
      </c>
      <c r="F44" s="13">
        <f t="shared" si="0"/>
        <v>6.2303030303030242</v>
      </c>
      <c r="G44" s="14">
        <f>_xll.PDENSITY($F$44,SimData!$B$9:$B$508,$F$15,$F$16,0)</f>
        <v>0.11849025782878848</v>
      </c>
    </row>
    <row r="45" spans="1:7" x14ac:dyDescent="0.35">
      <c r="A45">
        <v>37</v>
      </c>
      <c r="B45">
        <v>9.2871482790013609</v>
      </c>
      <c r="E45">
        <v>25</v>
      </c>
      <c r="F45" s="13">
        <f t="shared" si="0"/>
        <v>6.3272727272727209</v>
      </c>
      <c r="G45" s="14">
        <f>_xll.PDENSITY($F$45,SimData!$B$9:$B$508,$F$15,$F$16,0)</f>
        <v>0.13541905424283812</v>
      </c>
    </row>
    <row r="46" spans="1:7" x14ac:dyDescent="0.35">
      <c r="A46">
        <v>38</v>
      </c>
      <c r="B46">
        <v>9.051450408141152</v>
      </c>
      <c r="E46">
        <v>26</v>
      </c>
      <c r="F46" s="13">
        <f t="shared" si="0"/>
        <v>6.4242424242424176</v>
      </c>
      <c r="G46" s="14">
        <f>_xll.PDENSITY($F$46,SimData!$B$9:$B$508,$F$15,$F$16,0)</f>
        <v>0.15291305060652263</v>
      </c>
    </row>
    <row r="47" spans="1:7" x14ac:dyDescent="0.35">
      <c r="A47">
        <v>39</v>
      </c>
      <c r="B47">
        <v>7.7563430008085579</v>
      </c>
      <c r="E47">
        <v>27</v>
      </c>
      <c r="F47" s="13">
        <f t="shared" si="0"/>
        <v>6.5212121212121144</v>
      </c>
      <c r="G47" s="14">
        <f>_xll.PDENSITY($F$47,SimData!$B$9:$B$508,$F$15,$F$16,0)</f>
        <v>0.17019547886938285</v>
      </c>
    </row>
    <row r="48" spans="1:7" x14ac:dyDescent="0.35">
      <c r="A48">
        <v>40</v>
      </c>
      <c r="B48">
        <v>6.8516503621845146</v>
      </c>
      <c r="E48">
        <v>28</v>
      </c>
      <c r="F48" s="13">
        <f t="shared" si="0"/>
        <v>6.6181818181818111</v>
      </c>
      <c r="G48" s="14">
        <f>_xll.PDENSITY($F$48,SimData!$B$9:$B$508,$F$15,$F$16,0)</f>
        <v>0.18614897969400918</v>
      </c>
    </row>
    <row r="49" spans="1:7" x14ac:dyDescent="0.35">
      <c r="A49">
        <v>41</v>
      </c>
      <c r="B49">
        <v>13.6</v>
      </c>
      <c r="E49">
        <v>29</v>
      </c>
      <c r="F49" s="13">
        <f t="shared" si="0"/>
        <v>6.7151515151515078</v>
      </c>
      <c r="G49" s="14">
        <f>_xll.PDENSITY($F$49,SimData!$B$9:$B$508,$F$15,$F$16,0)</f>
        <v>0.19949580696712815</v>
      </c>
    </row>
    <row r="50" spans="1:7" x14ac:dyDescent="0.35">
      <c r="A50">
        <v>42</v>
      </c>
      <c r="B50">
        <v>4</v>
      </c>
      <c r="E50">
        <v>30</v>
      </c>
      <c r="F50" s="13">
        <f t="shared" si="0"/>
        <v>6.8121212121212045</v>
      </c>
      <c r="G50" s="14">
        <f>_xll.PDENSITY($F$50,SimData!$B$9:$B$508,$F$15,$F$16,0)</f>
        <v>0.20909237430142108</v>
      </c>
    </row>
    <row r="51" spans="1:7" x14ac:dyDescent="0.35">
      <c r="A51">
        <v>43</v>
      </c>
      <c r="B51">
        <v>8.2553873219308951</v>
      </c>
      <c r="E51">
        <v>31</v>
      </c>
      <c r="F51" s="13">
        <f t="shared" si="0"/>
        <v>6.9090909090909012</v>
      </c>
      <c r="G51" s="14">
        <f>_xll.PDENSITY($F$51,SimData!$B$9:$B$508,$F$15,$F$16,0)</f>
        <v>0.21426081593860488</v>
      </c>
    </row>
    <row r="52" spans="1:7" x14ac:dyDescent="0.35">
      <c r="A52">
        <v>44</v>
      </c>
      <c r="B52">
        <v>6.2676260611702101</v>
      </c>
      <c r="E52">
        <v>32</v>
      </c>
      <c r="F52" s="13">
        <f t="shared" si="0"/>
        <v>7.0060606060605979</v>
      </c>
      <c r="G52" s="14">
        <f>_xll.PDENSITY($F$52,SimData!$B$9:$B$508,$F$15,$F$16,0)</f>
        <v>0.21505996000273747</v>
      </c>
    </row>
    <row r="53" spans="1:7" x14ac:dyDescent="0.35">
      <c r="A53">
        <v>45</v>
      </c>
      <c r="B53">
        <v>7.9680773221833725</v>
      </c>
      <c r="E53">
        <v>33</v>
      </c>
      <c r="F53" s="13">
        <f t="shared" si="0"/>
        <v>7.1030303030302946</v>
      </c>
      <c r="G53" s="14">
        <f>_xll.PDENSITY($F$53,SimData!$B$9:$B$508,$F$15,$F$16,0)</f>
        <v>0.21241309781137521</v>
      </c>
    </row>
    <row r="54" spans="1:7" x14ac:dyDescent="0.35">
      <c r="A54">
        <v>46</v>
      </c>
      <c r="B54">
        <v>6.8534539156002818</v>
      </c>
      <c r="E54">
        <v>34</v>
      </c>
      <c r="F54" s="13">
        <f t="shared" ref="F54:F85" si="1">1/99*($F$14-$F$13)+F53</f>
        <v>7.1999999999999913</v>
      </c>
      <c r="G54" s="14">
        <f>_xll.PDENSITY($F$54,SimData!$B$9:$B$508,$F$15,$F$16,0)</f>
        <v>0.20805121196402745</v>
      </c>
    </row>
    <row r="55" spans="1:7" x14ac:dyDescent="0.35">
      <c r="A55">
        <v>47</v>
      </c>
      <c r="B55">
        <v>9.1712935685331587</v>
      </c>
      <c r="E55">
        <v>35</v>
      </c>
      <c r="F55" s="13">
        <f t="shared" si="1"/>
        <v>7.296969696969688</v>
      </c>
      <c r="G55" s="14">
        <f>_xll.PDENSITY($F$55,SimData!$B$9:$B$508,$F$15,$F$16,0)</f>
        <v>0.20427762729985666</v>
      </c>
    </row>
    <row r="56" spans="1:7" x14ac:dyDescent="0.35">
      <c r="A56">
        <v>48</v>
      </c>
      <c r="B56">
        <v>8.8407935946134764</v>
      </c>
      <c r="E56">
        <v>36</v>
      </c>
      <c r="F56" s="13">
        <f t="shared" si="1"/>
        <v>7.3939393939393847</v>
      </c>
      <c r="G56" s="14">
        <f>_xll.PDENSITY($F$56,SimData!$B$9:$B$508,$F$15,$F$16,0)</f>
        <v>0.20359479450186016</v>
      </c>
    </row>
    <row r="57" spans="1:7" x14ac:dyDescent="0.35">
      <c r="A57">
        <v>49</v>
      </c>
      <c r="B57">
        <v>8.2045216997229762</v>
      </c>
      <c r="E57">
        <v>37</v>
      </c>
      <c r="F57" s="13">
        <f t="shared" si="1"/>
        <v>7.4909090909090814</v>
      </c>
      <c r="G57" s="14">
        <f>_xll.PDENSITY($F$57,SimData!$B$9:$B$508,$F$15,$F$16,0)</f>
        <v>0.20825051396645772</v>
      </c>
    </row>
    <row r="58" spans="1:7" x14ac:dyDescent="0.35">
      <c r="A58">
        <v>50</v>
      </c>
      <c r="B58">
        <v>6.0140921738199635</v>
      </c>
      <c r="E58">
        <v>38</v>
      </c>
      <c r="F58" s="13">
        <f t="shared" si="1"/>
        <v>7.5878787878787781</v>
      </c>
      <c r="G58" s="14">
        <f>_xll.PDENSITY($F$58,SimData!$B$9:$B$508,$F$15,$F$16,0)</f>
        <v>0.2197680611406127</v>
      </c>
    </row>
    <row r="59" spans="1:7" x14ac:dyDescent="0.35">
      <c r="A59">
        <v>51</v>
      </c>
      <c r="B59">
        <v>9.0675011465512618</v>
      </c>
      <c r="E59">
        <v>39</v>
      </c>
      <c r="F59" s="13">
        <f t="shared" si="1"/>
        <v>7.6848484848484748</v>
      </c>
      <c r="G59" s="14">
        <f>_xll.PDENSITY($F$59,SimData!$B$9:$B$508,$F$15,$F$16,0)</f>
        <v>0.23853521587146634</v>
      </c>
    </row>
    <row r="60" spans="1:7" x14ac:dyDescent="0.35">
      <c r="A60">
        <v>52</v>
      </c>
      <c r="B60">
        <v>8.2135298358836266</v>
      </c>
      <c r="E60">
        <v>40</v>
      </c>
      <c r="F60" s="13">
        <f t="shared" si="1"/>
        <v>7.7818181818181715</v>
      </c>
      <c r="G60" s="14">
        <f>_xll.PDENSITY($F$60,SimData!$B$9:$B$508,$F$15,$F$16,0)</f>
        <v>0.26354365516670497</v>
      </c>
    </row>
    <row r="61" spans="1:7" x14ac:dyDescent="0.35">
      <c r="A61">
        <v>53</v>
      </c>
      <c r="B61">
        <v>8.2111445258445706</v>
      </c>
      <c r="E61">
        <v>41</v>
      </c>
      <c r="F61" s="13">
        <f t="shared" si="1"/>
        <v>7.8787878787878682</v>
      </c>
      <c r="G61" s="14">
        <f>_xll.PDENSITY($F$61,SimData!$B$9:$B$508,$F$15,$F$16,0)</f>
        <v>0.2923775735248329</v>
      </c>
    </row>
    <row r="62" spans="1:7" x14ac:dyDescent="0.35">
      <c r="A62">
        <v>54</v>
      </c>
      <c r="B62">
        <v>6.9547022194248207</v>
      </c>
      <c r="E62">
        <v>42</v>
      </c>
      <c r="F62" s="13">
        <f t="shared" si="1"/>
        <v>7.9757575757575649</v>
      </c>
      <c r="G62" s="14">
        <f>_xll.PDENSITY($F$62,SimData!$B$9:$B$508,$F$15,$F$16,0)</f>
        <v>0.32152391233362571</v>
      </c>
    </row>
    <row r="63" spans="1:7" x14ac:dyDescent="0.35">
      <c r="A63">
        <v>55</v>
      </c>
      <c r="B63">
        <v>6.132311850026662</v>
      </c>
      <c r="E63">
        <v>43</v>
      </c>
      <c r="F63" s="13">
        <f t="shared" si="1"/>
        <v>8.0727272727272616</v>
      </c>
      <c r="G63" s="14">
        <f>_xll.PDENSITY($F$63,SimData!$B$9:$B$508,$F$15,$F$16,0)</f>
        <v>0.34700111660284494</v>
      </c>
    </row>
    <row r="64" spans="1:7" x14ac:dyDescent="0.35">
      <c r="A64">
        <v>56</v>
      </c>
      <c r="B64">
        <v>9.1705569479744398</v>
      </c>
      <c r="E64">
        <v>44</v>
      </c>
      <c r="F64" s="13">
        <f t="shared" si="1"/>
        <v>8.1696969696969592</v>
      </c>
      <c r="G64" s="14">
        <f>_xll.PDENSITY($F$64,SimData!$B$9:$B$508,$F$15,$F$16,0)</f>
        <v>0.36519218390259123</v>
      </c>
    </row>
    <row r="65" spans="1:7" x14ac:dyDescent="0.35">
      <c r="A65">
        <v>57</v>
      </c>
      <c r="B65">
        <v>9.2022063016973714</v>
      </c>
      <c r="E65">
        <v>45</v>
      </c>
      <c r="F65" s="13">
        <f t="shared" si="1"/>
        <v>8.2666666666666568</v>
      </c>
      <c r="G65" s="14">
        <f>_xll.PDENSITY($F$65,SimData!$B$9:$B$508,$F$15,$F$16,0)</f>
        <v>0.37366521567961603</v>
      </c>
    </row>
    <row r="66" spans="1:7" x14ac:dyDescent="0.35">
      <c r="A66">
        <v>58</v>
      </c>
      <c r="B66">
        <v>8.4518270349931512</v>
      </c>
      <c r="E66">
        <v>46</v>
      </c>
      <c r="F66" s="13">
        <f t="shared" si="1"/>
        <v>8.3636363636363544</v>
      </c>
      <c r="G66" s="14">
        <f>_xll.PDENSITY($F$66,SimData!$B$9:$B$508,$F$15,$F$16,0)</f>
        <v>0.37172652092094965</v>
      </c>
    </row>
    <row r="67" spans="1:7" x14ac:dyDescent="0.35">
      <c r="A67">
        <v>59</v>
      </c>
      <c r="B67">
        <v>9.1359172448100345</v>
      </c>
      <c r="E67">
        <v>47</v>
      </c>
      <c r="F67" s="13">
        <f t="shared" si="1"/>
        <v>8.460606060606052</v>
      </c>
      <c r="G67" s="14">
        <f>_xll.PDENSITY($F$67,SimData!$B$9:$B$508,$F$15,$F$16,0)</f>
        <v>0.3605124096053044</v>
      </c>
    </row>
    <row r="68" spans="1:7" x14ac:dyDescent="0.35">
      <c r="A68">
        <v>60</v>
      </c>
      <c r="B68">
        <v>8.198330414784138</v>
      </c>
      <c r="E68">
        <v>48</v>
      </c>
      <c r="F68" s="13">
        <f t="shared" si="1"/>
        <v>8.5575757575757496</v>
      </c>
      <c r="G68" s="14">
        <f>_xll.PDENSITY($F$68,SimData!$B$9:$B$508,$F$15,$F$16,0)</f>
        <v>0.34257473979472458</v>
      </c>
    </row>
    <row r="69" spans="1:7" x14ac:dyDescent="0.35">
      <c r="A69">
        <v>61</v>
      </c>
      <c r="B69">
        <v>8.2824565485082591</v>
      </c>
      <c r="E69">
        <v>49</v>
      </c>
      <c r="F69" s="13">
        <f t="shared" si="1"/>
        <v>8.6545454545454472</v>
      </c>
      <c r="G69" s="14">
        <f>_xll.PDENSITY($F$69,SimData!$B$9:$B$508,$F$15,$F$16,0)</f>
        <v>0.3210940506046161</v>
      </c>
    </row>
    <row r="70" spans="1:7" x14ac:dyDescent="0.35">
      <c r="A70">
        <v>62</v>
      </c>
      <c r="B70">
        <v>8.2388031865939908</v>
      </c>
      <c r="E70">
        <v>50</v>
      </c>
      <c r="F70" s="13">
        <f t="shared" si="1"/>
        <v>8.7515151515151448</v>
      </c>
      <c r="G70" s="14">
        <f>_xll.PDENSITY($F$70,SimData!$B$9:$B$508,$F$15,$F$16,0)</f>
        <v>0.29898546197643217</v>
      </c>
    </row>
    <row r="71" spans="1:7" x14ac:dyDescent="0.35">
      <c r="A71">
        <v>63</v>
      </c>
      <c r="B71">
        <v>7.9323052933067135</v>
      </c>
      <c r="E71">
        <v>51</v>
      </c>
      <c r="F71" s="13">
        <f t="shared" si="1"/>
        <v>8.8484848484848424</v>
      </c>
      <c r="G71" s="14">
        <f>_xll.PDENSITY($F$71,SimData!$B$9:$B$508,$F$15,$F$16,0)</f>
        <v>0.27818953874889596</v>
      </c>
    </row>
    <row r="72" spans="1:7" x14ac:dyDescent="0.35">
      <c r="A72">
        <v>64</v>
      </c>
      <c r="B72">
        <v>9.4205861368966257</v>
      </c>
      <c r="E72">
        <v>52</v>
      </c>
      <c r="F72" s="13">
        <f t="shared" si="1"/>
        <v>8.94545454545454</v>
      </c>
      <c r="G72" s="14">
        <f>_xll.PDENSITY($F$72,SimData!$B$9:$B$508,$F$15,$F$16,0)</f>
        <v>0.25935496834387956</v>
      </c>
    </row>
    <row r="73" spans="1:7" x14ac:dyDescent="0.35">
      <c r="A73">
        <v>65</v>
      </c>
      <c r="B73">
        <v>13.6</v>
      </c>
      <c r="E73">
        <v>53</v>
      </c>
      <c r="F73" s="13">
        <f t="shared" si="1"/>
        <v>9.0424242424242376</v>
      </c>
      <c r="G73" s="14">
        <f>_xll.PDENSITY($F$73,SimData!$B$9:$B$508,$F$15,$F$16,0)</f>
        <v>0.24196459532826878</v>
      </c>
    </row>
    <row r="74" spans="1:7" x14ac:dyDescent="0.35">
      <c r="A74">
        <v>66</v>
      </c>
      <c r="B74">
        <v>9.1381289024799415</v>
      </c>
      <c r="E74">
        <v>54</v>
      </c>
      <c r="F74" s="13">
        <f t="shared" si="1"/>
        <v>9.1393939393939352</v>
      </c>
      <c r="G74" s="14">
        <f>_xll.PDENSITY($F$74,SimData!$B$9:$B$508,$F$15,$F$16,0)</f>
        <v>0.22479973007087381</v>
      </c>
    </row>
    <row r="75" spans="1:7" x14ac:dyDescent="0.35">
      <c r="A75">
        <v>67</v>
      </c>
      <c r="B75">
        <v>9.0760720856284784</v>
      </c>
      <c r="E75">
        <v>55</v>
      </c>
      <c r="F75" s="13">
        <f t="shared" si="1"/>
        <v>9.2363636363636328</v>
      </c>
      <c r="G75" s="14">
        <f>_xll.PDENSITY($F$75,SimData!$B$9:$B$508,$F$15,$F$16,0)</f>
        <v>0.20654035193227049</v>
      </c>
    </row>
    <row r="76" spans="1:7" x14ac:dyDescent="0.35">
      <c r="A76">
        <v>68</v>
      </c>
      <c r="B76">
        <v>8.3304837684508311</v>
      </c>
      <c r="E76">
        <v>56</v>
      </c>
      <c r="F76" s="13">
        <f t="shared" si="1"/>
        <v>9.3333333333333304</v>
      </c>
      <c r="G76" s="14">
        <f>_xll.PDENSITY($F$76,SimData!$B$9:$B$508,$F$15,$F$16,0)</f>
        <v>0.18628820014571751</v>
      </c>
    </row>
    <row r="77" spans="1:7" x14ac:dyDescent="0.35">
      <c r="A77">
        <v>69</v>
      </c>
      <c r="B77">
        <v>9.2675993909766969</v>
      </c>
      <c r="E77">
        <v>57</v>
      </c>
      <c r="F77" s="13">
        <f t="shared" si="1"/>
        <v>9.430303030303028</v>
      </c>
      <c r="G77" s="14">
        <f>_xll.PDENSITY($F$77,SimData!$B$9:$B$508,$F$15,$F$16,0)</f>
        <v>0.16386417484160748</v>
      </c>
    </row>
    <row r="78" spans="1:7" x14ac:dyDescent="0.35">
      <c r="A78">
        <v>70</v>
      </c>
      <c r="B78">
        <v>8.3189987121356648</v>
      </c>
      <c r="E78">
        <v>58</v>
      </c>
      <c r="F78" s="13">
        <f t="shared" si="1"/>
        <v>9.5272727272727256</v>
      </c>
      <c r="G78" s="14">
        <f>_xll.PDENSITY($F$78,SimData!$B$9:$B$508,$F$15,$F$16,0)</f>
        <v>0.13983297091432073</v>
      </c>
    </row>
    <row r="79" spans="1:7" x14ac:dyDescent="0.35">
      <c r="A79">
        <v>71</v>
      </c>
      <c r="B79">
        <v>7.4370800334228155</v>
      </c>
      <c r="E79">
        <v>59</v>
      </c>
      <c r="F79" s="13">
        <f t="shared" si="1"/>
        <v>9.6242424242424232</v>
      </c>
      <c r="G79" s="14">
        <f>_xll.PDENSITY($F$79,SimData!$B$9:$B$508,$F$15,$F$16,0)</f>
        <v>0.11530296590999833</v>
      </c>
    </row>
    <row r="80" spans="1:7" x14ac:dyDescent="0.35">
      <c r="A80">
        <v>72</v>
      </c>
      <c r="B80">
        <v>8.2223059634932394</v>
      </c>
      <c r="E80">
        <v>60</v>
      </c>
      <c r="F80" s="13">
        <f t="shared" si="1"/>
        <v>9.7212121212121207</v>
      </c>
      <c r="G80" s="14">
        <f>_xll.PDENSITY($F$80,SimData!$B$9:$B$508,$F$15,$F$16,0)</f>
        <v>9.1607138082083983E-2</v>
      </c>
    </row>
    <row r="81" spans="1:7" x14ac:dyDescent="0.35">
      <c r="A81">
        <v>73</v>
      </c>
      <c r="B81">
        <v>8.0593725608396554</v>
      </c>
      <c r="E81">
        <v>61</v>
      </c>
      <c r="F81" s="13">
        <f t="shared" si="1"/>
        <v>9.8181818181818183</v>
      </c>
      <c r="G81" s="14">
        <f>_xll.PDENSITY($F$81,SimData!$B$9:$B$508,$F$15,$F$16,0)</f>
        <v>6.9981166363313793E-2</v>
      </c>
    </row>
    <row r="82" spans="1:7" x14ac:dyDescent="0.35">
      <c r="A82">
        <v>74</v>
      </c>
      <c r="B82">
        <v>8.2811257993832896</v>
      </c>
      <c r="E82">
        <v>62</v>
      </c>
      <c r="F82" s="13">
        <f t="shared" si="1"/>
        <v>9.9151515151515159</v>
      </c>
      <c r="G82" s="14">
        <f>_xll.PDENSITY($F$82,SimData!$B$9:$B$508,$F$15,$F$16,0)</f>
        <v>5.1326793375719014E-2</v>
      </c>
    </row>
    <row r="83" spans="1:7" x14ac:dyDescent="0.35">
      <c r="A83">
        <v>75</v>
      </c>
      <c r="B83">
        <v>8.4132141644058489</v>
      </c>
      <c r="E83">
        <v>63</v>
      </c>
      <c r="F83" s="13">
        <f t="shared" si="1"/>
        <v>10.012121212121214</v>
      </c>
      <c r="G83" s="14">
        <f>_xll.PDENSITY($F$83,SimData!$B$9:$B$508,$F$15,$F$16,0)</f>
        <v>3.610145190802249E-2</v>
      </c>
    </row>
    <row r="84" spans="1:7" x14ac:dyDescent="0.35">
      <c r="A84">
        <v>76</v>
      </c>
      <c r="B84">
        <v>6.6457920909131944</v>
      </c>
      <c r="E84">
        <v>64</v>
      </c>
      <c r="F84" s="13">
        <f t="shared" si="1"/>
        <v>10.109090909090911</v>
      </c>
      <c r="G84" s="14">
        <f>_xll.PDENSITY($F$84,SimData!$B$9:$B$508,$F$15,$F$16,0)</f>
        <v>2.4329211578288781E-2</v>
      </c>
    </row>
    <row r="85" spans="1:7" x14ac:dyDescent="0.35">
      <c r="A85">
        <v>77</v>
      </c>
      <c r="B85">
        <v>6.9190638825783859</v>
      </c>
      <c r="E85">
        <v>65</v>
      </c>
      <c r="F85" s="13">
        <f t="shared" si="1"/>
        <v>10.206060606060609</v>
      </c>
      <c r="G85" s="14">
        <f>_xll.PDENSITY($F$85,SimData!$B$9:$B$508,$F$15,$F$16,0)</f>
        <v>1.5697084316370818E-2</v>
      </c>
    </row>
    <row r="86" spans="1:7" x14ac:dyDescent="0.35">
      <c r="A86">
        <v>78</v>
      </c>
      <c r="B86">
        <v>5.9230991716657559</v>
      </c>
      <c r="E86">
        <v>66</v>
      </c>
      <c r="F86" s="13">
        <f t="shared" ref="F86:F120" si="2">1/99*($F$14-$F$13)+F85</f>
        <v>10.303030303030306</v>
      </c>
      <c r="G86" s="14">
        <f>_xll.PDENSITY($F$86,SimData!$B$9:$B$508,$F$15,$F$16,0)</f>
        <v>9.6894162890309929E-3</v>
      </c>
    </row>
    <row r="87" spans="1:7" x14ac:dyDescent="0.35">
      <c r="A87">
        <v>79</v>
      </c>
      <c r="B87">
        <v>6.8545778448788717</v>
      </c>
      <c r="E87">
        <v>67</v>
      </c>
      <c r="F87" s="13">
        <f t="shared" si="2"/>
        <v>10.400000000000004</v>
      </c>
      <c r="G87" s="14">
        <f>_xll.PDENSITY($F$87,SimData!$B$9:$B$508,$F$15,$F$16,0)</f>
        <v>5.7185451699767178E-3</v>
      </c>
    </row>
    <row r="88" spans="1:7" x14ac:dyDescent="0.35">
      <c r="A88">
        <v>80</v>
      </c>
      <c r="B88">
        <v>6.4562320914562541</v>
      </c>
      <c r="E88">
        <v>68</v>
      </c>
      <c r="F88" s="13">
        <f t="shared" si="2"/>
        <v>10.496969696969702</v>
      </c>
      <c r="G88" s="14">
        <f>_xll.PDENSITY($F$88,SimData!$B$9:$B$508,$F$15,$F$16,0)</f>
        <v>3.2249211677867506E-3</v>
      </c>
    </row>
    <row r="89" spans="1:7" x14ac:dyDescent="0.35">
      <c r="A89">
        <v>81</v>
      </c>
      <c r="B89">
        <v>8.2301919259066185</v>
      </c>
      <c r="E89">
        <v>69</v>
      </c>
      <c r="F89" s="13">
        <f t="shared" si="2"/>
        <v>10.593939393939399</v>
      </c>
      <c r="G89" s="14">
        <f>_xll.PDENSITY($F$89,SimData!$B$9:$B$508,$F$15,$F$16,0)</f>
        <v>1.7367865168468478E-3</v>
      </c>
    </row>
    <row r="90" spans="1:7" x14ac:dyDescent="0.35">
      <c r="A90">
        <v>82</v>
      </c>
      <c r="B90">
        <v>9.1924013380437319</v>
      </c>
      <c r="E90">
        <v>70</v>
      </c>
      <c r="F90" s="13">
        <f t="shared" si="2"/>
        <v>10.690909090909097</v>
      </c>
      <c r="G90" s="14">
        <f>_xll.PDENSITY($F$90,SimData!$B$9:$B$508,$F$15,$F$16,0)</f>
        <v>8.9274460935617858E-4</v>
      </c>
    </row>
    <row r="91" spans="1:7" x14ac:dyDescent="0.35">
      <c r="A91">
        <v>83</v>
      </c>
      <c r="B91">
        <v>6.9926949684996478</v>
      </c>
      <c r="E91">
        <v>71</v>
      </c>
      <c r="F91" s="13">
        <f t="shared" si="2"/>
        <v>10.787878787878794</v>
      </c>
      <c r="G91" s="14">
        <f>_xll.PDENSITY($F$91,SimData!$B$9:$B$508,$F$15,$F$16,0)</f>
        <v>4.3775728082680126E-4</v>
      </c>
    </row>
    <row r="92" spans="1:7" x14ac:dyDescent="0.35">
      <c r="A92">
        <v>84</v>
      </c>
      <c r="B92">
        <v>8.1962396706660563</v>
      </c>
      <c r="E92">
        <v>72</v>
      </c>
      <c r="F92" s="13">
        <f t="shared" si="2"/>
        <v>10.884848484848492</v>
      </c>
      <c r="G92" s="14">
        <f>_xll.PDENSITY($F$92,SimData!$B$9:$B$508,$F$15,$F$16,0)</f>
        <v>2.0466806731055429E-4</v>
      </c>
    </row>
    <row r="93" spans="1:7" x14ac:dyDescent="0.35">
      <c r="A93">
        <v>85</v>
      </c>
      <c r="B93">
        <v>9.15945459457512</v>
      </c>
      <c r="E93">
        <v>73</v>
      </c>
      <c r="F93" s="13">
        <f t="shared" si="2"/>
        <v>10.981818181818189</v>
      </c>
      <c r="G93" s="14">
        <f>_xll.PDENSITY($F$93,SimData!$B$9:$B$508,$F$15,$F$16,0)</f>
        <v>9.1196377481855966E-5</v>
      </c>
    </row>
    <row r="94" spans="1:7" x14ac:dyDescent="0.35">
      <c r="A94">
        <v>86</v>
      </c>
      <c r="B94">
        <v>8.2848160751892941</v>
      </c>
      <c r="E94">
        <v>74</v>
      </c>
      <c r="F94" s="13">
        <f t="shared" si="2"/>
        <v>11.078787878787887</v>
      </c>
      <c r="G94" s="14">
        <f>_xll.PDENSITY($F$94,SimData!$B$9:$B$508,$F$15,$F$16,0)</f>
        <v>3.8711346776983183E-5</v>
      </c>
    </row>
    <row r="95" spans="1:7" x14ac:dyDescent="0.35">
      <c r="A95">
        <v>87</v>
      </c>
      <c r="B95">
        <v>7.561789582542346</v>
      </c>
      <c r="E95">
        <v>75</v>
      </c>
      <c r="F95" s="13">
        <f t="shared" si="2"/>
        <v>11.175757575757585</v>
      </c>
      <c r="G95" s="14">
        <f>_xll.PDENSITY($F$95,SimData!$B$9:$B$508,$F$15,$F$16,0)</f>
        <v>1.5650890397199186E-5</v>
      </c>
    </row>
    <row r="96" spans="1:7" x14ac:dyDescent="0.35">
      <c r="A96">
        <v>88</v>
      </c>
      <c r="B96">
        <v>7.1574510792252664</v>
      </c>
      <c r="E96">
        <v>76</v>
      </c>
      <c r="F96" s="13">
        <f t="shared" si="2"/>
        <v>11.272727272727282</v>
      </c>
      <c r="G96" s="14">
        <f>_xll.PDENSITY($F$96,SimData!$B$9:$B$508,$F$15,$F$16,0)</f>
        <v>6.0347099144864402E-6</v>
      </c>
    </row>
    <row r="97" spans="1:7" x14ac:dyDescent="0.35">
      <c r="A97">
        <v>89</v>
      </c>
      <c r="B97">
        <v>6.8665033011575938</v>
      </c>
      <c r="E97">
        <v>77</v>
      </c>
      <c r="F97" s="13">
        <f t="shared" si="2"/>
        <v>11.36969696969698</v>
      </c>
      <c r="G97" s="14">
        <f>_xll.PDENSITY($F$97,SimData!$B$9:$B$508,$F$15,$F$16,0)</f>
        <v>2.2535191891084212E-6</v>
      </c>
    </row>
    <row r="98" spans="1:7" x14ac:dyDescent="0.35">
      <c r="A98">
        <v>90</v>
      </c>
      <c r="B98">
        <v>13.6</v>
      </c>
      <c r="E98">
        <v>78</v>
      </c>
      <c r="F98" s="13">
        <f t="shared" si="2"/>
        <v>11.466666666666677</v>
      </c>
      <c r="G98" s="14">
        <f>_xll.PDENSITY($F$98,SimData!$B$9:$B$508,$F$15,$F$16,0)</f>
        <v>9.2889382353979424E-7</v>
      </c>
    </row>
    <row r="99" spans="1:7" x14ac:dyDescent="0.35">
      <c r="A99">
        <v>91</v>
      </c>
      <c r="B99">
        <v>9.1836747087276542</v>
      </c>
      <c r="E99">
        <v>79</v>
      </c>
      <c r="F99" s="13">
        <f t="shared" si="2"/>
        <v>11.563636363636375</v>
      </c>
      <c r="G99" s="14">
        <f>_xll.PDENSITY($F$99,SimData!$B$9:$B$508,$F$15,$F$16,0)</f>
        <v>7.5524206959036081E-7</v>
      </c>
    </row>
    <row r="100" spans="1:7" x14ac:dyDescent="0.35">
      <c r="A100">
        <v>92</v>
      </c>
      <c r="B100">
        <v>6.8654426481419737</v>
      </c>
      <c r="E100">
        <v>80</v>
      </c>
      <c r="F100" s="13">
        <f t="shared" si="2"/>
        <v>11.660606060606073</v>
      </c>
      <c r="G100" s="14">
        <f>_xll.PDENSITY($F$100,SimData!$B$9:$B$508,$F$15,$F$16,0)</f>
        <v>1.5578251650985113E-6</v>
      </c>
    </row>
    <row r="101" spans="1:7" x14ac:dyDescent="0.35">
      <c r="A101">
        <v>93</v>
      </c>
      <c r="B101">
        <v>8.2955385944268105</v>
      </c>
      <c r="E101">
        <v>81</v>
      </c>
      <c r="F101" s="13">
        <f t="shared" si="2"/>
        <v>11.75757575757577</v>
      </c>
      <c r="G101" s="14">
        <f>_xll.PDENSITY($F$101,SimData!$B$9:$B$508,$F$15,$F$16,0)</f>
        <v>4.1595185928262081E-6</v>
      </c>
    </row>
    <row r="102" spans="1:7" x14ac:dyDescent="0.35">
      <c r="A102">
        <v>94</v>
      </c>
      <c r="B102">
        <v>9.1847863385978066</v>
      </c>
      <c r="E102">
        <v>82</v>
      </c>
      <c r="F102" s="13">
        <f t="shared" si="2"/>
        <v>11.854545454545468</v>
      </c>
      <c r="G102" s="14">
        <f>_xll.PDENSITY($F$102,SimData!$B$9:$B$508,$F$15,$F$16,0)</f>
        <v>1.098565406352133E-5</v>
      </c>
    </row>
    <row r="103" spans="1:7" x14ac:dyDescent="0.35">
      <c r="A103">
        <v>95</v>
      </c>
      <c r="B103">
        <v>8.4313814276039825</v>
      </c>
      <c r="E103">
        <v>83</v>
      </c>
      <c r="F103" s="13">
        <f t="shared" si="2"/>
        <v>11.951515151515165</v>
      </c>
      <c r="G103" s="14">
        <f>_xll.PDENSITY($F$103,SimData!$B$9:$B$508,$F$15,$F$16,0)</f>
        <v>2.7649670861143678E-5</v>
      </c>
    </row>
    <row r="104" spans="1:7" x14ac:dyDescent="0.35">
      <c r="A104">
        <v>96</v>
      </c>
      <c r="B104">
        <v>7.5728810540299403</v>
      </c>
      <c r="E104">
        <v>84</v>
      </c>
      <c r="F104" s="13">
        <f t="shared" si="2"/>
        <v>12.048484848484863</v>
      </c>
      <c r="G104" s="14">
        <f>_xll.PDENSITY($F$104,SimData!$B$9:$B$508,$F$15,$F$16,0)</f>
        <v>6.6046361092062363E-5</v>
      </c>
    </row>
    <row r="105" spans="1:7" x14ac:dyDescent="0.35">
      <c r="A105">
        <v>97</v>
      </c>
      <c r="B105">
        <v>9.1527575774547927</v>
      </c>
      <c r="E105">
        <v>85</v>
      </c>
      <c r="F105" s="13">
        <f t="shared" si="2"/>
        <v>12.145454545454561</v>
      </c>
      <c r="G105" s="14">
        <f>_xll.PDENSITY($F$105,SimData!$B$9:$B$508,$F$15,$F$16,0)</f>
        <v>1.4966168863523463E-4</v>
      </c>
    </row>
    <row r="106" spans="1:7" x14ac:dyDescent="0.35">
      <c r="A106">
        <v>98</v>
      </c>
      <c r="B106">
        <v>8.1439242495519348</v>
      </c>
      <c r="E106">
        <v>86</v>
      </c>
      <c r="F106" s="13">
        <f t="shared" si="2"/>
        <v>12.242424242424258</v>
      </c>
      <c r="G106" s="14">
        <f>_xll.PDENSITY($F$106,SimData!$B$9:$B$508,$F$15,$F$16,0)</f>
        <v>3.2170260724347148E-4</v>
      </c>
    </row>
    <row r="107" spans="1:7" x14ac:dyDescent="0.35">
      <c r="A107">
        <v>99</v>
      </c>
      <c r="B107">
        <v>8.2288103817773983</v>
      </c>
      <c r="E107">
        <v>87</v>
      </c>
      <c r="F107" s="13">
        <f t="shared" si="2"/>
        <v>12.339393939393956</v>
      </c>
      <c r="G107" s="14">
        <f>_xll.PDENSITY($F$107,SimData!$B$9:$B$508,$F$15,$F$16,0)</f>
        <v>6.5596171944283261E-4</v>
      </c>
    </row>
    <row r="108" spans="1:7" x14ac:dyDescent="0.35">
      <c r="A108">
        <v>100</v>
      </c>
      <c r="B108">
        <v>7.3047224529729196</v>
      </c>
      <c r="E108">
        <v>88</v>
      </c>
      <c r="F108" s="13">
        <f t="shared" si="2"/>
        <v>12.436363636363653</v>
      </c>
      <c r="G108" s="14">
        <f>_xll.PDENSITY($F$108,SimData!$B$9:$B$508,$F$15,$F$16,0)</f>
        <v>1.2687677966166423E-3</v>
      </c>
    </row>
    <row r="109" spans="1:7" x14ac:dyDescent="0.35">
      <c r="A109">
        <v>101</v>
      </c>
      <c r="B109">
        <v>9.2779470675782711</v>
      </c>
      <c r="E109">
        <v>89</v>
      </c>
      <c r="F109" s="13">
        <f t="shared" si="2"/>
        <v>12.533333333333351</v>
      </c>
      <c r="G109" s="14">
        <f>_xll.PDENSITY($F$109,SimData!$B$9:$B$508,$F$15,$F$16,0)</f>
        <v>2.327906372444699E-3</v>
      </c>
    </row>
    <row r="110" spans="1:7" x14ac:dyDescent="0.35">
      <c r="A110">
        <v>102</v>
      </c>
      <c r="B110">
        <v>8.3848025194495079</v>
      </c>
      <c r="E110">
        <v>90</v>
      </c>
      <c r="F110" s="13">
        <f t="shared" si="2"/>
        <v>12.630303030303049</v>
      </c>
      <c r="G110" s="14">
        <f>_xll.PDENSITY($F$110,SimData!$B$9:$B$508,$F$15,$F$16,0)</f>
        <v>4.0516188149908039E-3</v>
      </c>
    </row>
    <row r="111" spans="1:7" x14ac:dyDescent="0.35">
      <c r="A111">
        <v>103</v>
      </c>
      <c r="B111">
        <v>8.3074061520594142</v>
      </c>
      <c r="E111">
        <v>91</v>
      </c>
      <c r="F111" s="13">
        <f t="shared" si="2"/>
        <v>12.727272727272746</v>
      </c>
      <c r="G111" s="14">
        <f>_xll.PDENSITY($F$111,SimData!$B$9:$B$508,$F$15,$F$16,0)</f>
        <v>6.6891565019624151E-3</v>
      </c>
    </row>
    <row r="112" spans="1:7" x14ac:dyDescent="0.35">
      <c r="A112">
        <v>104</v>
      </c>
      <c r="B112">
        <v>7.0112732607093342</v>
      </c>
      <c r="E112">
        <v>92</v>
      </c>
      <c r="F112" s="13">
        <f t="shared" si="2"/>
        <v>12.824242424242444</v>
      </c>
      <c r="G112" s="14">
        <f>_xll.PDENSITY($F$112,SimData!$B$9:$B$508,$F$15,$F$16,0)</f>
        <v>1.0475960261088975E-2</v>
      </c>
    </row>
    <row r="113" spans="1:7" x14ac:dyDescent="0.35">
      <c r="A113">
        <v>105</v>
      </c>
      <c r="B113">
        <v>8.3093723825559334</v>
      </c>
      <c r="E113">
        <v>93</v>
      </c>
      <c r="F113" s="13">
        <f t="shared" si="2"/>
        <v>12.921212121212141</v>
      </c>
      <c r="G113" s="14">
        <f>_xll.PDENSITY($F$113,SimData!$B$9:$B$508,$F$15,$F$16,0)</f>
        <v>1.5563097393992986E-2</v>
      </c>
    </row>
    <row r="114" spans="1:7" x14ac:dyDescent="0.35">
      <c r="A114">
        <v>106</v>
      </c>
      <c r="B114">
        <v>8.1772558499441317</v>
      </c>
      <c r="E114">
        <v>94</v>
      </c>
      <c r="F114" s="13">
        <f t="shared" si="2"/>
        <v>13.018181818181839</v>
      </c>
      <c r="G114" s="14">
        <f>_xll.PDENSITY($F$114,SimData!$B$9:$B$508,$F$15,$F$16,0)</f>
        <v>2.1931984780470905E-2</v>
      </c>
    </row>
    <row r="115" spans="1:7" x14ac:dyDescent="0.35">
      <c r="A115">
        <v>107</v>
      </c>
      <c r="B115">
        <v>9.4818073739939308</v>
      </c>
      <c r="E115">
        <v>95</v>
      </c>
      <c r="F115" s="13">
        <f t="shared" si="2"/>
        <v>13.115151515151537</v>
      </c>
      <c r="G115" s="14">
        <f>_xll.PDENSITY($F$115,SimData!$B$9:$B$508,$F$15,$F$16,0)</f>
        <v>2.9318351275398075E-2</v>
      </c>
    </row>
    <row r="116" spans="1:7" x14ac:dyDescent="0.35">
      <c r="A116">
        <v>108</v>
      </c>
      <c r="B116">
        <v>6.3362862794334855</v>
      </c>
      <c r="E116">
        <v>96</v>
      </c>
      <c r="F116" s="13">
        <f t="shared" si="2"/>
        <v>13.212121212121234</v>
      </c>
      <c r="G116" s="14">
        <f>_xll.PDENSITY($F$116,SimData!$B$9:$B$508,$F$15,$F$16,0)</f>
        <v>3.7177557994747069E-2</v>
      </c>
    </row>
    <row r="117" spans="1:7" x14ac:dyDescent="0.35">
      <c r="A117">
        <v>109</v>
      </c>
      <c r="B117">
        <v>7.6430548234924371</v>
      </c>
      <c r="E117">
        <v>97</v>
      </c>
      <c r="F117" s="13">
        <f t="shared" si="2"/>
        <v>13.309090909090932</v>
      </c>
      <c r="G117" s="14">
        <f>_xll.PDENSITY($F$117,SimData!$B$9:$B$508,$F$15,$F$16,0)</f>
        <v>4.472000908922126E-2</v>
      </c>
    </row>
    <row r="118" spans="1:7" x14ac:dyDescent="0.35">
      <c r="A118">
        <v>110</v>
      </c>
      <c r="B118">
        <v>6.8621216051290723</v>
      </c>
      <c r="E118">
        <v>98</v>
      </c>
      <c r="F118" s="13">
        <f t="shared" si="2"/>
        <v>13.406060606060629</v>
      </c>
      <c r="G118" s="14">
        <f>_xll.PDENSITY($F$118,SimData!$B$9:$B$508,$F$15,$F$16,0)</f>
        <v>5.1027302931590045E-2</v>
      </c>
    </row>
    <row r="119" spans="1:7" x14ac:dyDescent="0.35">
      <c r="A119">
        <v>111</v>
      </c>
      <c r="B119">
        <v>8.2578808093211595</v>
      </c>
      <c r="E119">
        <v>99</v>
      </c>
      <c r="F119" s="13">
        <f t="shared" si="2"/>
        <v>13.503030303030327</v>
      </c>
      <c r="G119" s="14">
        <f>_xll.PDENSITY($F$119,SimData!$B$9:$B$508,$F$15,$F$16,0)</f>
        <v>5.5231018591414618E-2</v>
      </c>
    </row>
    <row r="120" spans="1:7" x14ac:dyDescent="0.35">
      <c r="A120">
        <v>112</v>
      </c>
      <c r="B120">
        <v>6.3851225749715042</v>
      </c>
      <c r="E120">
        <v>100</v>
      </c>
      <c r="F120" s="13">
        <f t="shared" si="2"/>
        <v>13.600000000000025</v>
      </c>
      <c r="G120" s="14">
        <f>_xll.PDENSITY($F$120,SimData!$B$9:$B$508,$F$15,$F$16,0)</f>
        <v>5.670785221934424E-2</v>
      </c>
    </row>
    <row r="121" spans="1:7" x14ac:dyDescent="0.35">
      <c r="A121">
        <v>113</v>
      </c>
      <c r="B121">
        <v>8.255796000150978</v>
      </c>
    </row>
    <row r="122" spans="1:7" x14ac:dyDescent="0.35">
      <c r="A122">
        <v>114</v>
      </c>
      <c r="B122">
        <v>9.5629863042888985</v>
      </c>
    </row>
    <row r="123" spans="1:7" x14ac:dyDescent="0.35">
      <c r="A123">
        <v>115</v>
      </c>
      <c r="B123">
        <v>8.2520126254351602</v>
      </c>
    </row>
    <row r="124" spans="1:7" x14ac:dyDescent="0.35">
      <c r="A124">
        <v>116</v>
      </c>
      <c r="B124">
        <v>9.351853147656513</v>
      </c>
    </row>
    <row r="125" spans="1:7" x14ac:dyDescent="0.35">
      <c r="A125">
        <v>117</v>
      </c>
      <c r="B125">
        <v>9.0502507910651371</v>
      </c>
    </row>
    <row r="126" spans="1:7" x14ac:dyDescent="0.35">
      <c r="A126">
        <v>118</v>
      </c>
      <c r="B126">
        <v>8.5712509909599017</v>
      </c>
    </row>
    <row r="127" spans="1:7" x14ac:dyDescent="0.35">
      <c r="A127">
        <v>119</v>
      </c>
      <c r="B127">
        <v>6.7320005262681804</v>
      </c>
    </row>
    <row r="128" spans="1:7" x14ac:dyDescent="0.35">
      <c r="A128">
        <v>120</v>
      </c>
      <c r="B128">
        <v>7.4102407038940505</v>
      </c>
    </row>
    <row r="129" spans="1:2" x14ac:dyDescent="0.35">
      <c r="A129">
        <v>121</v>
      </c>
      <c r="B129">
        <v>7.4501796152983859</v>
      </c>
    </row>
    <row r="130" spans="1:2" x14ac:dyDescent="0.35">
      <c r="A130">
        <v>122</v>
      </c>
      <c r="B130">
        <v>9.106944599326944</v>
      </c>
    </row>
    <row r="131" spans="1:2" x14ac:dyDescent="0.35">
      <c r="A131">
        <v>123</v>
      </c>
      <c r="B131">
        <v>8.2470690221400353</v>
      </c>
    </row>
    <row r="132" spans="1:2" x14ac:dyDescent="0.35">
      <c r="A132">
        <v>124</v>
      </c>
      <c r="B132">
        <v>6.8611862249847491</v>
      </c>
    </row>
    <row r="133" spans="1:2" x14ac:dyDescent="0.35">
      <c r="A133">
        <v>125</v>
      </c>
      <c r="B133">
        <v>9.3911835657247877</v>
      </c>
    </row>
    <row r="134" spans="1:2" x14ac:dyDescent="0.35">
      <c r="A134">
        <v>126</v>
      </c>
      <c r="B134">
        <v>6.8509444057876614</v>
      </c>
    </row>
    <row r="135" spans="1:2" x14ac:dyDescent="0.35">
      <c r="A135">
        <v>127</v>
      </c>
      <c r="B135">
        <v>8.3311863624497686</v>
      </c>
    </row>
    <row r="136" spans="1:2" x14ac:dyDescent="0.35">
      <c r="A136">
        <v>128</v>
      </c>
      <c r="B136">
        <v>9.2367223667912057</v>
      </c>
    </row>
    <row r="137" spans="1:2" x14ac:dyDescent="0.35">
      <c r="A137">
        <v>129</v>
      </c>
      <c r="B137">
        <v>6.8568447732830951</v>
      </c>
    </row>
    <row r="138" spans="1:2" x14ac:dyDescent="0.35">
      <c r="A138">
        <v>130</v>
      </c>
      <c r="B138">
        <v>8.2087570766726632</v>
      </c>
    </row>
    <row r="139" spans="1:2" x14ac:dyDescent="0.35">
      <c r="A139">
        <v>131</v>
      </c>
      <c r="B139">
        <v>4</v>
      </c>
    </row>
    <row r="140" spans="1:2" x14ac:dyDescent="0.35">
      <c r="A140">
        <v>132</v>
      </c>
      <c r="B140">
        <v>8.2237873441399554</v>
      </c>
    </row>
    <row r="141" spans="1:2" x14ac:dyDescent="0.35">
      <c r="A141">
        <v>133</v>
      </c>
      <c r="B141">
        <v>8.2564285333661775</v>
      </c>
    </row>
    <row r="142" spans="1:2" x14ac:dyDescent="0.35">
      <c r="A142">
        <v>134</v>
      </c>
      <c r="B142">
        <v>8.3080092883085719</v>
      </c>
    </row>
    <row r="143" spans="1:2" x14ac:dyDescent="0.35">
      <c r="A143">
        <v>135</v>
      </c>
      <c r="B143">
        <v>4</v>
      </c>
    </row>
    <row r="144" spans="1:2" x14ac:dyDescent="0.35">
      <c r="A144">
        <v>136</v>
      </c>
      <c r="B144">
        <v>8.2207738540273567</v>
      </c>
    </row>
    <row r="145" spans="1:2" x14ac:dyDescent="0.35">
      <c r="A145">
        <v>137</v>
      </c>
      <c r="B145">
        <v>8.2491157315097894</v>
      </c>
    </row>
    <row r="146" spans="1:2" x14ac:dyDescent="0.35">
      <c r="A146">
        <v>138</v>
      </c>
      <c r="B146">
        <v>8.2432987466016403</v>
      </c>
    </row>
    <row r="147" spans="1:2" x14ac:dyDescent="0.35">
      <c r="A147">
        <v>139</v>
      </c>
      <c r="B147">
        <v>6.8614903580605615</v>
      </c>
    </row>
    <row r="148" spans="1:2" x14ac:dyDescent="0.35">
      <c r="A148">
        <v>140</v>
      </c>
      <c r="B148">
        <v>6.855646984942803</v>
      </c>
    </row>
    <row r="149" spans="1:2" x14ac:dyDescent="0.35">
      <c r="A149">
        <v>141</v>
      </c>
      <c r="B149">
        <v>6.3024754412894399</v>
      </c>
    </row>
    <row r="150" spans="1:2" x14ac:dyDescent="0.35">
      <c r="A150">
        <v>142</v>
      </c>
      <c r="B150">
        <v>9.5474324646959658</v>
      </c>
    </row>
    <row r="151" spans="1:2" x14ac:dyDescent="0.35">
      <c r="A151">
        <v>143</v>
      </c>
      <c r="B151">
        <v>7.3770014157316544</v>
      </c>
    </row>
    <row r="152" spans="1:2" x14ac:dyDescent="0.35">
      <c r="A152">
        <v>144</v>
      </c>
      <c r="B152">
        <v>6.2209983735565055</v>
      </c>
    </row>
    <row r="153" spans="1:2" x14ac:dyDescent="0.35">
      <c r="A153">
        <v>145</v>
      </c>
      <c r="B153">
        <v>6.1524893199888986</v>
      </c>
    </row>
    <row r="154" spans="1:2" x14ac:dyDescent="0.35">
      <c r="A154">
        <v>146</v>
      </c>
      <c r="B154">
        <v>9.09338151382115</v>
      </c>
    </row>
    <row r="155" spans="1:2" x14ac:dyDescent="0.35">
      <c r="A155">
        <v>147</v>
      </c>
      <c r="B155">
        <v>8.2890524033993049</v>
      </c>
    </row>
    <row r="156" spans="1:2" x14ac:dyDescent="0.35">
      <c r="A156">
        <v>148</v>
      </c>
      <c r="B156">
        <v>7.8519710673344809</v>
      </c>
    </row>
    <row r="157" spans="1:2" x14ac:dyDescent="0.35">
      <c r="A157">
        <v>149</v>
      </c>
      <c r="B157">
        <v>8.2569285423815693</v>
      </c>
    </row>
    <row r="158" spans="1:2" x14ac:dyDescent="0.35">
      <c r="A158">
        <v>150</v>
      </c>
      <c r="B158">
        <v>8.247454240056177</v>
      </c>
    </row>
    <row r="159" spans="1:2" x14ac:dyDescent="0.35">
      <c r="A159">
        <v>151</v>
      </c>
      <c r="B159">
        <v>8.861291221313742</v>
      </c>
    </row>
    <row r="160" spans="1:2" x14ac:dyDescent="0.35">
      <c r="A160">
        <v>152</v>
      </c>
      <c r="B160">
        <v>8.3252146102784881</v>
      </c>
    </row>
    <row r="161" spans="1:2" x14ac:dyDescent="0.35">
      <c r="A161">
        <v>153</v>
      </c>
      <c r="B161">
        <v>8.3354261223464228</v>
      </c>
    </row>
    <row r="162" spans="1:2" x14ac:dyDescent="0.35">
      <c r="A162">
        <v>154</v>
      </c>
      <c r="B162">
        <v>6.8645285109521126</v>
      </c>
    </row>
    <row r="163" spans="1:2" x14ac:dyDescent="0.35">
      <c r="A163">
        <v>155</v>
      </c>
      <c r="B163">
        <v>6.8547052652918907</v>
      </c>
    </row>
    <row r="164" spans="1:2" x14ac:dyDescent="0.35">
      <c r="A164">
        <v>156</v>
      </c>
      <c r="B164">
        <v>13.6</v>
      </c>
    </row>
    <row r="165" spans="1:2" x14ac:dyDescent="0.35">
      <c r="A165">
        <v>157</v>
      </c>
      <c r="B165">
        <v>6.2389180103661381</v>
      </c>
    </row>
    <row r="166" spans="1:2" x14ac:dyDescent="0.35">
      <c r="A166">
        <v>158</v>
      </c>
      <c r="B166">
        <v>9.1087115892775969</v>
      </c>
    </row>
    <row r="167" spans="1:2" x14ac:dyDescent="0.35">
      <c r="A167">
        <v>159</v>
      </c>
      <c r="B167">
        <v>7.0825757168390391</v>
      </c>
    </row>
    <row r="168" spans="1:2" x14ac:dyDescent="0.35">
      <c r="A168">
        <v>160</v>
      </c>
      <c r="B168">
        <v>8.8840665567306552</v>
      </c>
    </row>
    <row r="169" spans="1:2" x14ac:dyDescent="0.35">
      <c r="A169">
        <v>161</v>
      </c>
      <c r="B169">
        <v>8.2159134028383587</v>
      </c>
    </row>
    <row r="170" spans="1:2" x14ac:dyDescent="0.35">
      <c r="A170">
        <v>162</v>
      </c>
      <c r="B170">
        <v>9.5231507653972294</v>
      </c>
    </row>
    <row r="171" spans="1:2" x14ac:dyDescent="0.35">
      <c r="A171">
        <v>163</v>
      </c>
      <c r="B171">
        <v>6.860830111352608</v>
      </c>
    </row>
    <row r="172" spans="1:2" x14ac:dyDescent="0.35">
      <c r="A172">
        <v>164</v>
      </c>
      <c r="B172">
        <v>8.2000661194379454</v>
      </c>
    </row>
    <row r="173" spans="1:2" x14ac:dyDescent="0.35">
      <c r="A173">
        <v>165</v>
      </c>
      <c r="B173">
        <v>7.6290388245669449</v>
      </c>
    </row>
    <row r="174" spans="1:2" x14ac:dyDescent="0.35">
      <c r="A174">
        <v>166</v>
      </c>
      <c r="B174">
        <v>9.1156373839317055</v>
      </c>
    </row>
    <row r="175" spans="1:2" x14ac:dyDescent="0.35">
      <c r="A175">
        <v>167</v>
      </c>
      <c r="B175">
        <v>8.3334893556877976</v>
      </c>
    </row>
    <row r="176" spans="1:2" x14ac:dyDescent="0.35">
      <c r="A176">
        <v>168</v>
      </c>
      <c r="B176">
        <v>7.3064184300382564</v>
      </c>
    </row>
    <row r="177" spans="1:2" x14ac:dyDescent="0.35">
      <c r="A177">
        <v>169</v>
      </c>
      <c r="B177">
        <v>7.0357575690805749</v>
      </c>
    </row>
    <row r="178" spans="1:2" x14ac:dyDescent="0.35">
      <c r="A178">
        <v>170</v>
      </c>
      <c r="B178">
        <v>7.8777911988515825</v>
      </c>
    </row>
    <row r="179" spans="1:2" x14ac:dyDescent="0.35">
      <c r="A179">
        <v>171</v>
      </c>
      <c r="B179">
        <v>7.9202087107175929</v>
      </c>
    </row>
    <row r="180" spans="1:2" x14ac:dyDescent="0.35">
      <c r="A180">
        <v>172</v>
      </c>
      <c r="B180">
        <v>8.3264603205243279</v>
      </c>
    </row>
    <row r="181" spans="1:2" x14ac:dyDescent="0.35">
      <c r="A181">
        <v>173</v>
      </c>
      <c r="B181">
        <v>4</v>
      </c>
    </row>
    <row r="182" spans="1:2" x14ac:dyDescent="0.35">
      <c r="A182">
        <v>174</v>
      </c>
      <c r="B182">
        <v>5.9231191662205207</v>
      </c>
    </row>
    <row r="183" spans="1:2" x14ac:dyDescent="0.35">
      <c r="A183">
        <v>175</v>
      </c>
      <c r="B183">
        <v>6.8580152549503133</v>
      </c>
    </row>
    <row r="184" spans="1:2" x14ac:dyDescent="0.35">
      <c r="A184">
        <v>176</v>
      </c>
      <c r="B184">
        <v>7.9079693237564577</v>
      </c>
    </row>
    <row r="185" spans="1:2" x14ac:dyDescent="0.35">
      <c r="A185">
        <v>177</v>
      </c>
      <c r="B185">
        <v>9.0062713824643144</v>
      </c>
    </row>
    <row r="186" spans="1:2" x14ac:dyDescent="0.35">
      <c r="A186">
        <v>178</v>
      </c>
      <c r="B186">
        <v>13.6</v>
      </c>
    </row>
    <row r="187" spans="1:2" x14ac:dyDescent="0.35">
      <c r="A187">
        <v>179</v>
      </c>
      <c r="B187">
        <v>8.2195388468057065</v>
      </c>
    </row>
    <row r="188" spans="1:2" x14ac:dyDescent="0.35">
      <c r="A188">
        <v>180</v>
      </c>
      <c r="B188">
        <v>8.2263656317097631</v>
      </c>
    </row>
    <row r="189" spans="1:2" x14ac:dyDescent="0.35">
      <c r="A189">
        <v>181</v>
      </c>
      <c r="B189">
        <v>6.35672556459585</v>
      </c>
    </row>
    <row r="190" spans="1:2" x14ac:dyDescent="0.35">
      <c r="A190">
        <v>182</v>
      </c>
      <c r="B190">
        <v>13.6</v>
      </c>
    </row>
    <row r="191" spans="1:2" x14ac:dyDescent="0.35">
      <c r="A191">
        <v>183</v>
      </c>
      <c r="B191">
        <v>8.2603456683318317</v>
      </c>
    </row>
    <row r="192" spans="1:2" x14ac:dyDescent="0.35">
      <c r="A192">
        <v>184</v>
      </c>
      <c r="B192">
        <v>9.4579812977915445</v>
      </c>
    </row>
    <row r="193" spans="1:2" x14ac:dyDescent="0.35">
      <c r="A193">
        <v>185</v>
      </c>
      <c r="B193">
        <v>9.0341982428730514</v>
      </c>
    </row>
    <row r="194" spans="1:2" x14ac:dyDescent="0.35">
      <c r="A194">
        <v>186</v>
      </c>
      <c r="B194">
        <v>8.2445014302496507</v>
      </c>
    </row>
    <row r="195" spans="1:2" x14ac:dyDescent="0.35">
      <c r="A195">
        <v>187</v>
      </c>
      <c r="B195">
        <v>8.3201762584694379</v>
      </c>
    </row>
    <row r="196" spans="1:2" x14ac:dyDescent="0.35">
      <c r="A196">
        <v>188</v>
      </c>
      <c r="B196">
        <v>7.6798425558475216</v>
      </c>
    </row>
    <row r="197" spans="1:2" x14ac:dyDescent="0.35">
      <c r="A197">
        <v>189</v>
      </c>
      <c r="B197">
        <v>8.3230177184134853</v>
      </c>
    </row>
    <row r="198" spans="1:2" x14ac:dyDescent="0.35">
      <c r="A198">
        <v>190</v>
      </c>
      <c r="B198">
        <v>8.2576757510194341</v>
      </c>
    </row>
    <row r="199" spans="1:2" x14ac:dyDescent="0.35">
      <c r="A199">
        <v>191</v>
      </c>
      <c r="B199">
        <v>6.059603728800381</v>
      </c>
    </row>
    <row r="200" spans="1:2" x14ac:dyDescent="0.35">
      <c r="A200">
        <v>192</v>
      </c>
      <c r="B200">
        <v>8.9669711445737583</v>
      </c>
    </row>
    <row r="201" spans="1:2" x14ac:dyDescent="0.35">
      <c r="A201">
        <v>193</v>
      </c>
      <c r="B201">
        <v>9.444436802491321</v>
      </c>
    </row>
    <row r="202" spans="1:2" x14ac:dyDescent="0.35">
      <c r="A202">
        <v>194</v>
      </c>
      <c r="B202">
        <v>6.1922273126417942</v>
      </c>
    </row>
    <row r="203" spans="1:2" x14ac:dyDescent="0.35">
      <c r="A203">
        <v>195</v>
      </c>
      <c r="B203">
        <v>9.1190235272577507</v>
      </c>
    </row>
    <row r="204" spans="1:2" x14ac:dyDescent="0.35">
      <c r="A204">
        <v>196</v>
      </c>
      <c r="B204">
        <v>8.9147028228476586</v>
      </c>
    </row>
    <row r="205" spans="1:2" x14ac:dyDescent="0.35">
      <c r="A205">
        <v>197</v>
      </c>
      <c r="B205">
        <v>8.0810331414754533</v>
      </c>
    </row>
    <row r="206" spans="1:2" x14ac:dyDescent="0.35">
      <c r="A206">
        <v>198</v>
      </c>
      <c r="B206">
        <v>9.1134032044065059</v>
      </c>
    </row>
    <row r="207" spans="1:2" x14ac:dyDescent="0.35">
      <c r="A207">
        <v>199</v>
      </c>
      <c r="B207">
        <v>8.7354420409819902</v>
      </c>
    </row>
    <row r="208" spans="1:2" x14ac:dyDescent="0.35">
      <c r="A208">
        <v>200</v>
      </c>
      <c r="B208">
        <v>13.6</v>
      </c>
    </row>
    <row r="209" spans="1:2" x14ac:dyDescent="0.35">
      <c r="A209">
        <v>201</v>
      </c>
      <c r="B209">
        <v>6.8540043943619811</v>
      </c>
    </row>
    <row r="210" spans="1:2" x14ac:dyDescent="0.35">
      <c r="A210">
        <v>202</v>
      </c>
      <c r="B210">
        <v>6.4062776821004928</v>
      </c>
    </row>
    <row r="211" spans="1:2" x14ac:dyDescent="0.35">
      <c r="A211">
        <v>203</v>
      </c>
      <c r="B211">
        <v>9.0544481865062743</v>
      </c>
    </row>
    <row r="212" spans="1:2" x14ac:dyDescent="0.35">
      <c r="A212">
        <v>204</v>
      </c>
      <c r="B212">
        <v>8.2666767057453399</v>
      </c>
    </row>
    <row r="213" spans="1:2" x14ac:dyDescent="0.35">
      <c r="A213">
        <v>205</v>
      </c>
      <c r="B213">
        <v>6.6022325834613547</v>
      </c>
    </row>
    <row r="214" spans="1:2" x14ac:dyDescent="0.35">
      <c r="A214">
        <v>206</v>
      </c>
      <c r="B214">
        <v>8.1949103916043367</v>
      </c>
    </row>
    <row r="215" spans="1:2" x14ac:dyDescent="0.35">
      <c r="A215">
        <v>207</v>
      </c>
      <c r="B215">
        <v>13.6</v>
      </c>
    </row>
    <row r="216" spans="1:2" x14ac:dyDescent="0.35">
      <c r="A216">
        <v>208</v>
      </c>
      <c r="B216">
        <v>8.4242632235255002</v>
      </c>
    </row>
    <row r="217" spans="1:2" x14ac:dyDescent="0.35">
      <c r="A217">
        <v>209</v>
      </c>
      <c r="B217">
        <v>13.6</v>
      </c>
    </row>
    <row r="218" spans="1:2" x14ac:dyDescent="0.35">
      <c r="A218">
        <v>210</v>
      </c>
      <c r="B218">
        <v>8.2486148454662054</v>
      </c>
    </row>
    <row r="219" spans="1:2" x14ac:dyDescent="0.35">
      <c r="A219">
        <v>211</v>
      </c>
      <c r="B219">
        <v>8.2356804288588386</v>
      </c>
    </row>
    <row r="220" spans="1:2" x14ac:dyDescent="0.35">
      <c r="A220">
        <v>212</v>
      </c>
      <c r="B220">
        <v>8.2377401475672229</v>
      </c>
    </row>
    <row r="221" spans="1:2" x14ac:dyDescent="0.35">
      <c r="A221">
        <v>213</v>
      </c>
      <c r="B221">
        <v>8.8316936673096738</v>
      </c>
    </row>
    <row r="222" spans="1:2" x14ac:dyDescent="0.35">
      <c r="A222">
        <v>214</v>
      </c>
      <c r="B222">
        <v>8.2759582491397179</v>
      </c>
    </row>
    <row r="223" spans="1:2" x14ac:dyDescent="0.35">
      <c r="A223">
        <v>215</v>
      </c>
      <c r="B223">
        <v>8.3037228827533838</v>
      </c>
    </row>
    <row r="224" spans="1:2" x14ac:dyDescent="0.35">
      <c r="A224">
        <v>216</v>
      </c>
      <c r="B224">
        <v>7.1825714317007447</v>
      </c>
    </row>
    <row r="225" spans="1:2" x14ac:dyDescent="0.35">
      <c r="A225">
        <v>217</v>
      </c>
      <c r="B225">
        <v>8.2677780564458008</v>
      </c>
    </row>
    <row r="226" spans="1:2" x14ac:dyDescent="0.35">
      <c r="A226">
        <v>218</v>
      </c>
      <c r="B226">
        <v>9.0589715212594353</v>
      </c>
    </row>
    <row r="227" spans="1:2" x14ac:dyDescent="0.35">
      <c r="A227">
        <v>219</v>
      </c>
      <c r="B227">
        <v>7.9519957819928315</v>
      </c>
    </row>
    <row r="228" spans="1:2" x14ac:dyDescent="0.35">
      <c r="A228">
        <v>220</v>
      </c>
      <c r="B228">
        <v>6.8651768199921994</v>
      </c>
    </row>
    <row r="229" spans="1:2" x14ac:dyDescent="0.35">
      <c r="A229">
        <v>221</v>
      </c>
      <c r="B229">
        <v>7.2670031437695357</v>
      </c>
    </row>
    <row r="230" spans="1:2" x14ac:dyDescent="0.35">
      <c r="A230">
        <v>222</v>
      </c>
      <c r="B230">
        <v>9.0982962551696875</v>
      </c>
    </row>
    <row r="231" spans="1:2" x14ac:dyDescent="0.35">
      <c r="A231">
        <v>223</v>
      </c>
      <c r="B231">
        <v>6.8656876946437668</v>
      </c>
    </row>
    <row r="232" spans="1:2" x14ac:dyDescent="0.35">
      <c r="A232">
        <v>224</v>
      </c>
      <c r="B232">
        <v>8.218316718167598</v>
      </c>
    </row>
    <row r="233" spans="1:2" x14ac:dyDescent="0.35">
      <c r="A233">
        <v>225</v>
      </c>
      <c r="B233">
        <v>8.2440988580148371</v>
      </c>
    </row>
    <row r="234" spans="1:2" x14ac:dyDescent="0.35">
      <c r="A234">
        <v>226</v>
      </c>
      <c r="B234">
        <v>13.6</v>
      </c>
    </row>
    <row r="235" spans="1:2" x14ac:dyDescent="0.35">
      <c r="A235">
        <v>227</v>
      </c>
      <c r="B235">
        <v>6.4713727352217356</v>
      </c>
    </row>
    <row r="236" spans="1:2" x14ac:dyDescent="0.35">
      <c r="A236">
        <v>228</v>
      </c>
      <c r="B236">
        <v>8.7846444722748878</v>
      </c>
    </row>
    <row r="237" spans="1:2" x14ac:dyDescent="0.35">
      <c r="A237">
        <v>229</v>
      </c>
      <c r="B237">
        <v>8.2124786950449025</v>
      </c>
    </row>
    <row r="238" spans="1:2" x14ac:dyDescent="0.35">
      <c r="A238">
        <v>230</v>
      </c>
      <c r="B238">
        <v>6.3602556614648398</v>
      </c>
    </row>
    <row r="239" spans="1:2" x14ac:dyDescent="0.35">
      <c r="A239">
        <v>231</v>
      </c>
      <c r="B239">
        <v>9.0610906942160163</v>
      </c>
    </row>
    <row r="240" spans="1:2" x14ac:dyDescent="0.35">
      <c r="A240">
        <v>232</v>
      </c>
      <c r="B240">
        <v>4</v>
      </c>
    </row>
    <row r="241" spans="1:2" x14ac:dyDescent="0.35">
      <c r="A241">
        <v>233</v>
      </c>
      <c r="B241">
        <v>9.5723842327618218</v>
      </c>
    </row>
    <row r="242" spans="1:2" x14ac:dyDescent="0.35">
      <c r="A242">
        <v>234</v>
      </c>
      <c r="B242">
        <v>8.9869293778754962</v>
      </c>
    </row>
    <row r="243" spans="1:2" x14ac:dyDescent="0.35">
      <c r="A243">
        <v>235</v>
      </c>
      <c r="B243">
        <v>8.2630966288533774</v>
      </c>
    </row>
    <row r="244" spans="1:2" x14ac:dyDescent="0.35">
      <c r="A244">
        <v>236</v>
      </c>
      <c r="B244">
        <v>9.4044678049379655</v>
      </c>
    </row>
    <row r="245" spans="1:2" x14ac:dyDescent="0.35">
      <c r="A245">
        <v>237</v>
      </c>
      <c r="B245">
        <v>7.3195895300744143</v>
      </c>
    </row>
    <row r="246" spans="1:2" x14ac:dyDescent="0.35">
      <c r="A246">
        <v>238</v>
      </c>
      <c r="B246">
        <v>6.8639154013350954</v>
      </c>
    </row>
    <row r="247" spans="1:2" x14ac:dyDescent="0.35">
      <c r="A247">
        <v>239</v>
      </c>
      <c r="B247">
        <v>8.2329669296986498</v>
      </c>
    </row>
    <row r="248" spans="1:2" x14ac:dyDescent="0.35">
      <c r="A248">
        <v>240</v>
      </c>
      <c r="B248">
        <v>9.300699940742593</v>
      </c>
    </row>
    <row r="249" spans="1:2" x14ac:dyDescent="0.35">
      <c r="A249">
        <v>241</v>
      </c>
      <c r="B249">
        <v>8.2084855393699705</v>
      </c>
    </row>
    <row r="250" spans="1:2" x14ac:dyDescent="0.35">
      <c r="A250">
        <v>242</v>
      </c>
      <c r="B250">
        <v>7.7584641673899668</v>
      </c>
    </row>
    <row r="251" spans="1:2" x14ac:dyDescent="0.35">
      <c r="A251">
        <v>243</v>
      </c>
      <c r="B251">
        <v>9.3404909926788484</v>
      </c>
    </row>
    <row r="252" spans="1:2" x14ac:dyDescent="0.35">
      <c r="A252">
        <v>244</v>
      </c>
      <c r="B252">
        <v>13.6</v>
      </c>
    </row>
    <row r="253" spans="1:2" x14ac:dyDescent="0.35">
      <c r="A253">
        <v>245</v>
      </c>
      <c r="B253">
        <v>8.203119262308018</v>
      </c>
    </row>
    <row r="254" spans="1:2" x14ac:dyDescent="0.35">
      <c r="A254">
        <v>246</v>
      </c>
      <c r="B254">
        <v>8.1946093802169582</v>
      </c>
    </row>
    <row r="255" spans="1:2" x14ac:dyDescent="0.35">
      <c r="A255">
        <v>247</v>
      </c>
      <c r="B255">
        <v>13.6</v>
      </c>
    </row>
    <row r="256" spans="1:2" x14ac:dyDescent="0.35">
      <c r="A256">
        <v>248</v>
      </c>
      <c r="B256">
        <v>6.8520764410950523</v>
      </c>
    </row>
    <row r="257" spans="1:2" x14ac:dyDescent="0.35">
      <c r="A257">
        <v>249</v>
      </c>
      <c r="B257">
        <v>7.1449123991243608</v>
      </c>
    </row>
    <row r="258" spans="1:2" x14ac:dyDescent="0.35">
      <c r="A258">
        <v>250</v>
      </c>
      <c r="B258">
        <v>9.1441512461287999</v>
      </c>
    </row>
    <row r="259" spans="1:2" x14ac:dyDescent="0.35">
      <c r="A259">
        <v>251</v>
      </c>
      <c r="B259">
        <v>9.4734358513426375</v>
      </c>
    </row>
    <row r="260" spans="1:2" x14ac:dyDescent="0.35">
      <c r="A260">
        <v>252</v>
      </c>
      <c r="B260">
        <v>6.0497809125603634</v>
      </c>
    </row>
    <row r="261" spans="1:2" x14ac:dyDescent="0.35">
      <c r="A261">
        <v>253</v>
      </c>
      <c r="B261">
        <v>13.6</v>
      </c>
    </row>
    <row r="262" spans="1:2" x14ac:dyDescent="0.35">
      <c r="A262">
        <v>254</v>
      </c>
      <c r="B262">
        <v>9.1450595741171394</v>
      </c>
    </row>
    <row r="263" spans="1:2" x14ac:dyDescent="0.35">
      <c r="A263">
        <v>255</v>
      </c>
      <c r="B263">
        <v>8.1571848899874002</v>
      </c>
    </row>
    <row r="264" spans="1:2" x14ac:dyDescent="0.35">
      <c r="A264">
        <v>256</v>
      </c>
      <c r="B264">
        <v>4</v>
      </c>
    </row>
    <row r="265" spans="1:2" x14ac:dyDescent="0.35">
      <c r="A265">
        <v>257</v>
      </c>
      <c r="B265">
        <v>13.6</v>
      </c>
    </row>
    <row r="266" spans="1:2" x14ac:dyDescent="0.35">
      <c r="A266">
        <v>258</v>
      </c>
      <c r="B266">
        <v>8.2648342037254281</v>
      </c>
    </row>
    <row r="267" spans="1:2" x14ac:dyDescent="0.35">
      <c r="A267">
        <v>259</v>
      </c>
      <c r="B267">
        <v>7.109724026450376</v>
      </c>
    </row>
    <row r="268" spans="1:2" x14ac:dyDescent="0.35">
      <c r="A268">
        <v>260</v>
      </c>
      <c r="B268">
        <v>8.0014253649851241</v>
      </c>
    </row>
    <row r="269" spans="1:2" x14ac:dyDescent="0.35">
      <c r="A269">
        <v>261</v>
      </c>
      <c r="B269">
        <v>7.3338765732634581</v>
      </c>
    </row>
    <row r="270" spans="1:2" x14ac:dyDescent="0.35">
      <c r="A270">
        <v>262</v>
      </c>
      <c r="B270">
        <v>9.5384990241889529</v>
      </c>
    </row>
    <row r="271" spans="1:2" x14ac:dyDescent="0.35">
      <c r="A271">
        <v>263</v>
      </c>
      <c r="B271">
        <v>13.6</v>
      </c>
    </row>
    <row r="272" spans="1:2" x14ac:dyDescent="0.35">
      <c r="A272">
        <v>264</v>
      </c>
      <c r="B272">
        <v>7.9880093569607888</v>
      </c>
    </row>
    <row r="273" spans="1:2" x14ac:dyDescent="0.35">
      <c r="A273">
        <v>265</v>
      </c>
      <c r="B273">
        <v>9.1628180204762693</v>
      </c>
    </row>
    <row r="274" spans="1:2" x14ac:dyDescent="0.35">
      <c r="A274">
        <v>266</v>
      </c>
      <c r="B274">
        <v>9.123663542097086</v>
      </c>
    </row>
    <row r="275" spans="1:2" x14ac:dyDescent="0.35">
      <c r="A275">
        <v>267</v>
      </c>
      <c r="B275">
        <v>8.2989994437078582</v>
      </c>
    </row>
    <row r="276" spans="1:2" x14ac:dyDescent="0.35">
      <c r="A276">
        <v>268</v>
      </c>
      <c r="B276">
        <v>6.5307725630907187</v>
      </c>
    </row>
    <row r="277" spans="1:2" x14ac:dyDescent="0.35">
      <c r="A277">
        <v>269</v>
      </c>
      <c r="B277">
        <v>8.0173796603120646</v>
      </c>
    </row>
    <row r="278" spans="1:2" x14ac:dyDescent="0.35">
      <c r="A278">
        <v>270</v>
      </c>
      <c r="B278">
        <v>9.0907567200885726</v>
      </c>
    </row>
    <row r="279" spans="1:2" x14ac:dyDescent="0.35">
      <c r="A279">
        <v>271</v>
      </c>
      <c r="B279">
        <v>8.2540306509276622</v>
      </c>
    </row>
    <row r="280" spans="1:2" x14ac:dyDescent="0.35">
      <c r="A280">
        <v>272</v>
      </c>
      <c r="B280">
        <v>13.6</v>
      </c>
    </row>
    <row r="281" spans="1:2" x14ac:dyDescent="0.35">
      <c r="A281">
        <v>273</v>
      </c>
      <c r="B281">
        <v>13.6</v>
      </c>
    </row>
    <row r="282" spans="1:2" x14ac:dyDescent="0.35">
      <c r="A282">
        <v>274</v>
      </c>
      <c r="B282">
        <v>8.2736553449142569</v>
      </c>
    </row>
    <row r="283" spans="1:2" x14ac:dyDescent="0.35">
      <c r="A283">
        <v>275</v>
      </c>
      <c r="B283">
        <v>13.6</v>
      </c>
    </row>
    <row r="284" spans="1:2" x14ac:dyDescent="0.35">
      <c r="A284">
        <v>276</v>
      </c>
      <c r="B284">
        <v>8.6793608010314909</v>
      </c>
    </row>
    <row r="285" spans="1:2" x14ac:dyDescent="0.35">
      <c r="A285">
        <v>277</v>
      </c>
      <c r="B285">
        <v>8.2478216044829775</v>
      </c>
    </row>
    <row r="286" spans="1:2" x14ac:dyDescent="0.35">
      <c r="A286">
        <v>278</v>
      </c>
      <c r="B286">
        <v>8.284313212223049</v>
      </c>
    </row>
    <row r="287" spans="1:2" x14ac:dyDescent="0.35">
      <c r="A287">
        <v>279</v>
      </c>
      <c r="B287">
        <v>9.3600249127616522</v>
      </c>
    </row>
    <row r="288" spans="1:2" x14ac:dyDescent="0.35">
      <c r="A288">
        <v>280</v>
      </c>
      <c r="B288">
        <v>7.4987728501700248</v>
      </c>
    </row>
    <row r="289" spans="1:2" x14ac:dyDescent="0.35">
      <c r="A289">
        <v>281</v>
      </c>
      <c r="B289">
        <v>6.8844280981471844</v>
      </c>
    </row>
    <row r="290" spans="1:2" x14ac:dyDescent="0.35">
      <c r="A290">
        <v>282</v>
      </c>
      <c r="B290">
        <v>8.6628707320058869</v>
      </c>
    </row>
    <row r="291" spans="1:2" x14ac:dyDescent="0.35">
      <c r="A291">
        <v>283</v>
      </c>
      <c r="B291">
        <v>9.0227907631926492</v>
      </c>
    </row>
    <row r="292" spans="1:2" x14ac:dyDescent="0.35">
      <c r="A292">
        <v>284</v>
      </c>
      <c r="B292">
        <v>7.5073959571796953</v>
      </c>
    </row>
    <row r="293" spans="1:2" x14ac:dyDescent="0.35">
      <c r="A293">
        <v>285</v>
      </c>
      <c r="B293">
        <v>9.2607541394317181</v>
      </c>
    </row>
    <row r="294" spans="1:2" x14ac:dyDescent="0.35">
      <c r="A294">
        <v>286</v>
      </c>
      <c r="B294">
        <v>7.7822763840488829</v>
      </c>
    </row>
    <row r="295" spans="1:2" x14ac:dyDescent="0.35">
      <c r="A295">
        <v>287</v>
      </c>
      <c r="B295">
        <v>6.8636816375195684</v>
      </c>
    </row>
    <row r="296" spans="1:2" x14ac:dyDescent="0.35">
      <c r="A296">
        <v>288</v>
      </c>
      <c r="B296">
        <v>9.1548324446659883</v>
      </c>
    </row>
    <row r="297" spans="1:2" x14ac:dyDescent="0.35">
      <c r="A297">
        <v>289</v>
      </c>
      <c r="B297">
        <v>8.2598221545219559</v>
      </c>
    </row>
    <row r="298" spans="1:2" x14ac:dyDescent="0.35">
      <c r="A298">
        <v>290</v>
      </c>
      <c r="B298">
        <v>9.1877616382611915</v>
      </c>
    </row>
    <row r="299" spans="1:2" x14ac:dyDescent="0.35">
      <c r="A299">
        <v>291</v>
      </c>
      <c r="B299">
        <v>8.1976592873916871</v>
      </c>
    </row>
    <row r="300" spans="1:2" x14ac:dyDescent="0.35">
      <c r="A300">
        <v>292</v>
      </c>
      <c r="B300">
        <v>6.8550722276352358</v>
      </c>
    </row>
    <row r="301" spans="1:2" x14ac:dyDescent="0.35">
      <c r="A301">
        <v>293</v>
      </c>
      <c r="B301">
        <v>9.0832159347607462</v>
      </c>
    </row>
    <row r="302" spans="1:2" x14ac:dyDescent="0.35">
      <c r="A302">
        <v>294</v>
      </c>
      <c r="B302">
        <v>8.2503414227398046</v>
      </c>
    </row>
    <row r="303" spans="1:2" x14ac:dyDescent="0.35">
      <c r="A303">
        <v>295</v>
      </c>
      <c r="B303">
        <v>4</v>
      </c>
    </row>
    <row r="304" spans="1:2" x14ac:dyDescent="0.35">
      <c r="A304">
        <v>296</v>
      </c>
      <c r="B304">
        <v>9.0857619573318331</v>
      </c>
    </row>
    <row r="305" spans="1:2" x14ac:dyDescent="0.35">
      <c r="A305">
        <v>297</v>
      </c>
      <c r="B305">
        <v>8.2454545035923417</v>
      </c>
    </row>
    <row r="306" spans="1:2" x14ac:dyDescent="0.35">
      <c r="A306">
        <v>298</v>
      </c>
      <c r="B306">
        <v>4</v>
      </c>
    </row>
    <row r="307" spans="1:2" x14ac:dyDescent="0.35">
      <c r="A307">
        <v>299</v>
      </c>
      <c r="B307">
        <v>9.33134101171607</v>
      </c>
    </row>
    <row r="308" spans="1:2" x14ac:dyDescent="0.35">
      <c r="A308">
        <v>300</v>
      </c>
      <c r="B308">
        <v>8.3058181391434065</v>
      </c>
    </row>
    <row r="309" spans="1:2" x14ac:dyDescent="0.35">
      <c r="A309">
        <v>301</v>
      </c>
      <c r="B309">
        <v>9.5268580708630548</v>
      </c>
    </row>
    <row r="310" spans="1:2" x14ac:dyDescent="0.35">
      <c r="A310">
        <v>302</v>
      </c>
      <c r="B310">
        <v>9.2213316731356745</v>
      </c>
    </row>
    <row r="311" spans="1:2" x14ac:dyDescent="0.35">
      <c r="A311">
        <v>303</v>
      </c>
      <c r="B311">
        <v>6.8525797224362659</v>
      </c>
    </row>
    <row r="312" spans="1:2" x14ac:dyDescent="0.35">
      <c r="A312">
        <v>304</v>
      </c>
      <c r="B312">
        <v>8.6006345686760071</v>
      </c>
    </row>
    <row r="313" spans="1:2" x14ac:dyDescent="0.35">
      <c r="A313">
        <v>305</v>
      </c>
      <c r="B313">
        <v>6.8561117541806027</v>
      </c>
    </row>
    <row r="314" spans="1:2" x14ac:dyDescent="0.35">
      <c r="A314">
        <v>306</v>
      </c>
      <c r="B314">
        <v>6.518323629616523</v>
      </c>
    </row>
    <row r="315" spans="1:2" x14ac:dyDescent="0.35">
      <c r="A315">
        <v>307</v>
      </c>
      <c r="B315">
        <v>8.3013125793973241</v>
      </c>
    </row>
    <row r="316" spans="1:2" x14ac:dyDescent="0.35">
      <c r="A316">
        <v>308</v>
      </c>
      <c r="B316">
        <v>8.2622764891800689</v>
      </c>
    </row>
    <row r="317" spans="1:2" x14ac:dyDescent="0.35">
      <c r="A317">
        <v>309</v>
      </c>
      <c r="B317">
        <v>8.2702174182712263</v>
      </c>
    </row>
    <row r="318" spans="1:2" x14ac:dyDescent="0.35">
      <c r="A318">
        <v>310</v>
      </c>
      <c r="B318">
        <v>8.3150837745714359</v>
      </c>
    </row>
    <row r="319" spans="1:2" x14ac:dyDescent="0.35">
      <c r="A319">
        <v>311</v>
      </c>
      <c r="B319">
        <v>6.8538811887187654</v>
      </c>
    </row>
    <row r="320" spans="1:2" x14ac:dyDescent="0.35">
      <c r="A320">
        <v>312</v>
      </c>
      <c r="B320">
        <v>6.7884222068534505</v>
      </c>
    </row>
    <row r="321" spans="1:2" x14ac:dyDescent="0.35">
      <c r="A321">
        <v>313</v>
      </c>
      <c r="B321">
        <v>9.3144367912763872</v>
      </c>
    </row>
    <row r="322" spans="1:2" x14ac:dyDescent="0.35">
      <c r="A322">
        <v>314</v>
      </c>
      <c r="B322">
        <v>8.6209223104378765</v>
      </c>
    </row>
    <row r="323" spans="1:2" x14ac:dyDescent="0.35">
      <c r="A323">
        <v>315</v>
      </c>
      <c r="B323">
        <v>6.570681781194101</v>
      </c>
    </row>
    <row r="324" spans="1:2" x14ac:dyDescent="0.35">
      <c r="A324">
        <v>316</v>
      </c>
      <c r="B324">
        <v>6.8625797024602901</v>
      </c>
    </row>
    <row r="325" spans="1:2" x14ac:dyDescent="0.35">
      <c r="A325">
        <v>317</v>
      </c>
      <c r="B325">
        <v>7.0493469106045552</v>
      </c>
    </row>
    <row r="326" spans="1:2" x14ac:dyDescent="0.35">
      <c r="A326">
        <v>318</v>
      </c>
      <c r="B326">
        <v>7.0558436381195095</v>
      </c>
    </row>
    <row r="327" spans="1:2" x14ac:dyDescent="0.35">
      <c r="A327">
        <v>319</v>
      </c>
      <c r="B327">
        <v>8.2150898216896309</v>
      </c>
    </row>
    <row r="328" spans="1:2" x14ac:dyDescent="0.35">
      <c r="A328">
        <v>320</v>
      </c>
      <c r="B328">
        <v>8.2786866069732721</v>
      </c>
    </row>
    <row r="329" spans="1:2" x14ac:dyDescent="0.35">
      <c r="A329">
        <v>321</v>
      </c>
      <c r="B329">
        <v>7.689167285710818</v>
      </c>
    </row>
    <row r="330" spans="1:2" x14ac:dyDescent="0.35">
      <c r="A330">
        <v>322</v>
      </c>
      <c r="B330">
        <v>8.223016405753814</v>
      </c>
    </row>
    <row r="331" spans="1:2" x14ac:dyDescent="0.35">
      <c r="A331">
        <v>323</v>
      </c>
      <c r="B331">
        <v>8.2524364601663027</v>
      </c>
    </row>
    <row r="332" spans="1:2" x14ac:dyDescent="0.35">
      <c r="A332">
        <v>324</v>
      </c>
      <c r="B332">
        <v>5.9231062171124762</v>
      </c>
    </row>
    <row r="333" spans="1:2" x14ac:dyDescent="0.35">
      <c r="A333">
        <v>325</v>
      </c>
      <c r="B333">
        <v>6.859547626766811</v>
      </c>
    </row>
    <row r="334" spans="1:2" x14ac:dyDescent="0.35">
      <c r="A334">
        <v>326</v>
      </c>
      <c r="B334">
        <v>8.542359399509893</v>
      </c>
    </row>
    <row r="335" spans="1:2" x14ac:dyDescent="0.35">
      <c r="A335">
        <v>327</v>
      </c>
      <c r="B335">
        <v>7.5232135616281868</v>
      </c>
    </row>
    <row r="336" spans="1:2" x14ac:dyDescent="0.35">
      <c r="A336">
        <v>328</v>
      </c>
      <c r="B336">
        <v>8.0343605464221834</v>
      </c>
    </row>
    <row r="337" spans="1:2" x14ac:dyDescent="0.35">
      <c r="A337">
        <v>329</v>
      </c>
      <c r="B337">
        <v>7.2916707888227936</v>
      </c>
    </row>
    <row r="338" spans="1:2" x14ac:dyDescent="0.35">
      <c r="A338">
        <v>330</v>
      </c>
      <c r="B338">
        <v>8.2460000298653657</v>
      </c>
    </row>
    <row r="339" spans="1:2" x14ac:dyDescent="0.35">
      <c r="A339">
        <v>331</v>
      </c>
      <c r="B339">
        <v>13.6</v>
      </c>
    </row>
    <row r="340" spans="1:2" x14ac:dyDescent="0.35">
      <c r="A340">
        <v>332</v>
      </c>
      <c r="B340">
        <v>8.642047906712591</v>
      </c>
    </row>
    <row r="341" spans="1:2" x14ac:dyDescent="0.35">
      <c r="A341">
        <v>333</v>
      </c>
      <c r="B341">
        <v>8.923958129715837</v>
      </c>
    </row>
    <row r="342" spans="1:2" x14ac:dyDescent="0.35">
      <c r="A342">
        <v>334</v>
      </c>
      <c r="B342">
        <v>5.927310456673478</v>
      </c>
    </row>
    <row r="343" spans="1:2" x14ac:dyDescent="0.35">
      <c r="A343">
        <v>335</v>
      </c>
      <c r="B343">
        <v>6.8582596006347165</v>
      </c>
    </row>
    <row r="344" spans="1:2" x14ac:dyDescent="0.35">
      <c r="A344">
        <v>336</v>
      </c>
      <c r="B344">
        <v>8.2468537167561653</v>
      </c>
    </row>
    <row r="345" spans="1:2" x14ac:dyDescent="0.35">
      <c r="A345">
        <v>337</v>
      </c>
      <c r="B345">
        <v>8.8883395557909068</v>
      </c>
    </row>
    <row r="346" spans="1:2" x14ac:dyDescent="0.35">
      <c r="A346">
        <v>338</v>
      </c>
      <c r="B346">
        <v>8.3137641696962827</v>
      </c>
    </row>
    <row r="347" spans="1:2" x14ac:dyDescent="0.35">
      <c r="A347">
        <v>339</v>
      </c>
      <c r="B347">
        <v>8.2773800909034492</v>
      </c>
    </row>
    <row r="348" spans="1:2" x14ac:dyDescent="0.35">
      <c r="A348">
        <v>340</v>
      </c>
      <c r="B348">
        <v>7.1925258439661279</v>
      </c>
    </row>
    <row r="349" spans="1:2" x14ac:dyDescent="0.35">
      <c r="A349">
        <v>341</v>
      </c>
      <c r="B349">
        <v>9.4155006611287497</v>
      </c>
    </row>
    <row r="350" spans="1:2" x14ac:dyDescent="0.35">
      <c r="A350">
        <v>342</v>
      </c>
      <c r="B350">
        <v>8.240209884940267</v>
      </c>
    </row>
    <row r="351" spans="1:2" x14ac:dyDescent="0.35">
      <c r="A351">
        <v>343</v>
      </c>
      <c r="B351">
        <v>6.5611258676657398</v>
      </c>
    </row>
    <row r="352" spans="1:2" x14ac:dyDescent="0.35">
      <c r="A352">
        <v>344</v>
      </c>
      <c r="B352">
        <v>7.2292323827352272</v>
      </c>
    </row>
    <row r="353" spans="1:2" x14ac:dyDescent="0.35">
      <c r="A353">
        <v>345</v>
      </c>
      <c r="B353">
        <v>9.3794310093619249</v>
      </c>
    </row>
    <row r="354" spans="1:2" x14ac:dyDescent="0.35">
      <c r="A354">
        <v>346</v>
      </c>
      <c r="B354">
        <v>6.877319021324757</v>
      </c>
    </row>
    <row r="355" spans="1:2" x14ac:dyDescent="0.35">
      <c r="A355">
        <v>347</v>
      </c>
      <c r="B355">
        <v>7.585631620667125</v>
      </c>
    </row>
    <row r="356" spans="1:2" x14ac:dyDescent="0.35">
      <c r="A356">
        <v>348</v>
      </c>
      <c r="B356">
        <v>8.2335733296580695</v>
      </c>
    </row>
    <row r="357" spans="1:2" x14ac:dyDescent="0.35">
      <c r="A357">
        <v>349</v>
      </c>
      <c r="B357">
        <v>9.1972790421338964</v>
      </c>
    </row>
    <row r="358" spans="1:2" x14ac:dyDescent="0.35">
      <c r="A358">
        <v>350</v>
      </c>
      <c r="B358">
        <v>8.2910909320415129</v>
      </c>
    </row>
    <row r="359" spans="1:2" x14ac:dyDescent="0.35">
      <c r="A359">
        <v>351</v>
      </c>
      <c r="B359">
        <v>6.4355655362998192</v>
      </c>
    </row>
    <row r="360" spans="1:2" x14ac:dyDescent="0.35">
      <c r="A360">
        <v>352</v>
      </c>
      <c r="B360">
        <v>8.2185018031683121</v>
      </c>
    </row>
    <row r="361" spans="1:2" x14ac:dyDescent="0.35">
      <c r="A361">
        <v>353</v>
      </c>
      <c r="B361">
        <v>8.363674564938858</v>
      </c>
    </row>
    <row r="362" spans="1:2" x14ac:dyDescent="0.35">
      <c r="A362">
        <v>354</v>
      </c>
      <c r="B362">
        <v>8.2351820888768454</v>
      </c>
    </row>
    <row r="363" spans="1:2" x14ac:dyDescent="0.35">
      <c r="A363">
        <v>355</v>
      </c>
      <c r="B363">
        <v>4</v>
      </c>
    </row>
    <row r="364" spans="1:2" x14ac:dyDescent="0.35">
      <c r="A364">
        <v>356</v>
      </c>
      <c r="B364">
        <v>5.9806489967643115</v>
      </c>
    </row>
    <row r="365" spans="1:2" x14ac:dyDescent="0.35">
      <c r="A365">
        <v>357</v>
      </c>
      <c r="B365">
        <v>7.3602965761404864</v>
      </c>
    </row>
    <row r="366" spans="1:2" x14ac:dyDescent="0.35">
      <c r="A366">
        <v>358</v>
      </c>
      <c r="B366">
        <v>9.374815831233132</v>
      </c>
    </row>
    <row r="367" spans="1:2" x14ac:dyDescent="0.35">
      <c r="A367">
        <v>359</v>
      </c>
      <c r="B367">
        <v>7.8295405194726797</v>
      </c>
    </row>
    <row r="368" spans="1:2" x14ac:dyDescent="0.35">
      <c r="A368">
        <v>360</v>
      </c>
      <c r="B368">
        <v>7.2209209295110055</v>
      </c>
    </row>
    <row r="369" spans="1:2" x14ac:dyDescent="0.35">
      <c r="A369">
        <v>361</v>
      </c>
      <c r="B369">
        <v>8.2061421372537531</v>
      </c>
    </row>
    <row r="370" spans="1:2" x14ac:dyDescent="0.35">
      <c r="A370">
        <v>362</v>
      </c>
      <c r="B370">
        <v>13.6</v>
      </c>
    </row>
    <row r="371" spans="1:2" x14ac:dyDescent="0.35">
      <c r="A371">
        <v>363</v>
      </c>
      <c r="B371">
        <v>8.2709229730531284</v>
      </c>
    </row>
    <row r="372" spans="1:2" x14ac:dyDescent="0.35">
      <c r="A372">
        <v>364</v>
      </c>
      <c r="B372">
        <v>6.2038534117015498</v>
      </c>
    </row>
    <row r="373" spans="1:2" x14ac:dyDescent="0.35">
      <c r="A373">
        <v>365</v>
      </c>
      <c r="B373">
        <v>7.7089137276515389</v>
      </c>
    </row>
    <row r="374" spans="1:2" x14ac:dyDescent="0.35">
      <c r="A374">
        <v>366</v>
      </c>
      <c r="B374">
        <v>8.258798063402601</v>
      </c>
    </row>
    <row r="375" spans="1:2" x14ac:dyDescent="0.35">
      <c r="A375">
        <v>367</v>
      </c>
      <c r="B375">
        <v>6.8632806949621985</v>
      </c>
    </row>
    <row r="376" spans="1:2" x14ac:dyDescent="0.35">
      <c r="A376">
        <v>368</v>
      </c>
      <c r="B376">
        <v>8.3294514553611005</v>
      </c>
    </row>
    <row r="377" spans="1:2" x14ac:dyDescent="0.35">
      <c r="A377">
        <v>369</v>
      </c>
      <c r="B377">
        <v>9.2462294119528696</v>
      </c>
    </row>
    <row r="378" spans="1:2" x14ac:dyDescent="0.35">
      <c r="A378">
        <v>370</v>
      </c>
      <c r="B378">
        <v>6.8513401983385895</v>
      </c>
    </row>
    <row r="379" spans="1:2" x14ac:dyDescent="0.35">
      <c r="A379">
        <v>371</v>
      </c>
      <c r="B379">
        <v>9.229887956209307</v>
      </c>
    </row>
    <row r="380" spans="1:2" x14ac:dyDescent="0.35">
      <c r="A380">
        <v>372</v>
      </c>
      <c r="B380">
        <v>13.6</v>
      </c>
    </row>
    <row r="381" spans="1:2" x14ac:dyDescent="0.35">
      <c r="A381">
        <v>373</v>
      </c>
      <c r="B381">
        <v>4</v>
      </c>
    </row>
    <row r="382" spans="1:2" x14ac:dyDescent="0.35">
      <c r="A382">
        <v>374</v>
      </c>
      <c r="B382">
        <v>7.3948675186140687</v>
      </c>
    </row>
    <row r="383" spans="1:2" x14ac:dyDescent="0.35">
      <c r="A383">
        <v>375</v>
      </c>
      <c r="B383">
        <v>6.2930028859268177</v>
      </c>
    </row>
    <row r="384" spans="1:2" x14ac:dyDescent="0.35">
      <c r="A384">
        <v>376</v>
      </c>
      <c r="B384">
        <v>6.901326980915556</v>
      </c>
    </row>
    <row r="385" spans="1:2" x14ac:dyDescent="0.35">
      <c r="A385">
        <v>377</v>
      </c>
      <c r="B385">
        <v>8.5134154625300624</v>
      </c>
    </row>
    <row r="386" spans="1:2" x14ac:dyDescent="0.35">
      <c r="A386">
        <v>378</v>
      </c>
      <c r="B386">
        <v>13.6</v>
      </c>
    </row>
    <row r="387" spans="1:2" x14ac:dyDescent="0.35">
      <c r="A387">
        <v>379</v>
      </c>
      <c r="B387">
        <v>7.2811976609482123</v>
      </c>
    </row>
    <row r="388" spans="1:2" x14ac:dyDescent="0.35">
      <c r="A388">
        <v>380</v>
      </c>
      <c r="B388">
        <v>8.707447860777668</v>
      </c>
    </row>
    <row r="389" spans="1:2" x14ac:dyDescent="0.35">
      <c r="A389">
        <v>381</v>
      </c>
      <c r="B389">
        <v>9.3195841829578239</v>
      </c>
    </row>
    <row r="390" spans="1:2" x14ac:dyDescent="0.35">
      <c r="A390">
        <v>382</v>
      </c>
      <c r="B390">
        <v>8.2515898198525743</v>
      </c>
    </row>
    <row r="391" spans="1:2" x14ac:dyDescent="0.35">
      <c r="A391">
        <v>383</v>
      </c>
      <c r="B391">
        <v>6.8523465046048795</v>
      </c>
    </row>
    <row r="392" spans="1:2" x14ac:dyDescent="0.35">
      <c r="A392">
        <v>384</v>
      </c>
      <c r="B392">
        <v>6.9886915345687619</v>
      </c>
    </row>
    <row r="393" spans="1:2" x14ac:dyDescent="0.35">
      <c r="A393">
        <v>385</v>
      </c>
      <c r="B393">
        <v>8.3179477761276672</v>
      </c>
    </row>
    <row r="394" spans="1:2" x14ac:dyDescent="0.35">
      <c r="A394">
        <v>386</v>
      </c>
      <c r="B394">
        <v>9.1341606010861636</v>
      </c>
    </row>
    <row r="395" spans="1:2" x14ac:dyDescent="0.35">
      <c r="A395">
        <v>387</v>
      </c>
      <c r="B395">
        <v>6.8592448501143366</v>
      </c>
    </row>
    <row r="396" spans="1:2" x14ac:dyDescent="0.35">
      <c r="A396">
        <v>388</v>
      </c>
      <c r="B396">
        <v>8.6059637741406227</v>
      </c>
    </row>
    <row r="397" spans="1:2" x14ac:dyDescent="0.35">
      <c r="A397">
        <v>389</v>
      </c>
      <c r="B397">
        <v>9.2932722048483249</v>
      </c>
    </row>
    <row r="398" spans="1:2" x14ac:dyDescent="0.35">
      <c r="A398">
        <v>390</v>
      </c>
      <c r="B398">
        <v>9.0948080375051106</v>
      </c>
    </row>
    <row r="399" spans="1:2" x14ac:dyDescent="0.35">
      <c r="A399">
        <v>391</v>
      </c>
      <c r="B399">
        <v>7.1704115168716358</v>
      </c>
    </row>
    <row r="400" spans="1:2" x14ac:dyDescent="0.35">
      <c r="A400">
        <v>392</v>
      </c>
      <c r="B400">
        <v>8.2162433995232771</v>
      </c>
    </row>
    <row r="401" spans="1:2" x14ac:dyDescent="0.35">
      <c r="A401">
        <v>393</v>
      </c>
      <c r="B401">
        <v>6.8576387128370566</v>
      </c>
    </row>
    <row r="402" spans="1:2" x14ac:dyDescent="0.35">
      <c r="A402">
        <v>394</v>
      </c>
      <c r="B402">
        <v>9.4999161558074352</v>
      </c>
    </row>
    <row r="403" spans="1:2" x14ac:dyDescent="0.35">
      <c r="A403">
        <v>395</v>
      </c>
      <c r="B403">
        <v>8.0882397331739</v>
      </c>
    </row>
    <row r="404" spans="1:2" x14ac:dyDescent="0.35">
      <c r="A404">
        <v>396</v>
      </c>
      <c r="B404">
        <v>6.48894395497258</v>
      </c>
    </row>
    <row r="405" spans="1:2" x14ac:dyDescent="0.35">
      <c r="A405">
        <v>397</v>
      </c>
      <c r="B405">
        <v>8.210452434597638</v>
      </c>
    </row>
    <row r="406" spans="1:2" x14ac:dyDescent="0.35">
      <c r="A406">
        <v>398</v>
      </c>
      <c r="B406">
        <v>8.2535525830568446</v>
      </c>
    </row>
    <row r="407" spans="1:2" x14ac:dyDescent="0.35">
      <c r="A407">
        <v>399</v>
      </c>
      <c r="B407">
        <v>8.9496140310500838</v>
      </c>
    </row>
    <row r="408" spans="1:2" x14ac:dyDescent="0.35">
      <c r="A408">
        <v>400</v>
      </c>
      <c r="B408">
        <v>5.9434080659226041</v>
      </c>
    </row>
    <row r="409" spans="1:2" x14ac:dyDescent="0.35">
      <c r="A409">
        <v>401</v>
      </c>
      <c r="B409">
        <v>8.200208119336942</v>
      </c>
    </row>
    <row r="410" spans="1:2" x14ac:dyDescent="0.35">
      <c r="A410">
        <v>402</v>
      </c>
      <c r="B410">
        <v>8.2952277935987837</v>
      </c>
    </row>
    <row r="411" spans="1:2" x14ac:dyDescent="0.35">
      <c r="A411">
        <v>403</v>
      </c>
      <c r="B411">
        <v>7.2423555567231483</v>
      </c>
    </row>
    <row r="412" spans="1:2" x14ac:dyDescent="0.35">
      <c r="A412">
        <v>404</v>
      </c>
      <c r="B412">
        <v>9.1478977212256769</v>
      </c>
    </row>
    <row r="413" spans="1:2" x14ac:dyDescent="0.35">
      <c r="A413">
        <v>405</v>
      </c>
      <c r="B413">
        <v>8.2421962627597178</v>
      </c>
    </row>
    <row r="414" spans="1:2" x14ac:dyDescent="0.35">
      <c r="A414">
        <v>406</v>
      </c>
      <c r="B414">
        <v>6.8397290671869166</v>
      </c>
    </row>
    <row r="415" spans="1:2" x14ac:dyDescent="0.35">
      <c r="A415">
        <v>407</v>
      </c>
      <c r="B415">
        <v>4</v>
      </c>
    </row>
    <row r="416" spans="1:2" x14ac:dyDescent="0.35">
      <c r="A416">
        <v>408</v>
      </c>
      <c r="B416">
        <v>8.2542840794878902</v>
      </c>
    </row>
    <row r="417" spans="1:2" x14ac:dyDescent="0.35">
      <c r="A417">
        <v>409</v>
      </c>
      <c r="B417">
        <v>7.4200243137417603</v>
      </c>
    </row>
    <row r="418" spans="1:2" x14ac:dyDescent="0.35">
      <c r="A418">
        <v>410</v>
      </c>
      <c r="B418">
        <v>13.6</v>
      </c>
    </row>
    <row r="419" spans="1:2" x14ac:dyDescent="0.35">
      <c r="A419">
        <v>411</v>
      </c>
      <c r="B419">
        <v>8.2493737128556308</v>
      </c>
    </row>
    <row r="420" spans="1:2" x14ac:dyDescent="0.35">
      <c r="A420">
        <v>412</v>
      </c>
      <c r="B420">
        <v>8.8003828542850258</v>
      </c>
    </row>
    <row r="421" spans="1:2" x14ac:dyDescent="0.35">
      <c r="A421">
        <v>413</v>
      </c>
      <c r="B421">
        <v>8.2510179791501113</v>
      </c>
    </row>
    <row r="422" spans="1:2" x14ac:dyDescent="0.35">
      <c r="A422">
        <v>414</v>
      </c>
      <c r="B422">
        <v>8.2449632950878335</v>
      </c>
    </row>
    <row r="423" spans="1:2" x14ac:dyDescent="0.35">
      <c r="A423">
        <v>415</v>
      </c>
      <c r="B423">
        <v>7.0709538789653097</v>
      </c>
    </row>
    <row r="424" spans="1:2" x14ac:dyDescent="0.35">
      <c r="A424">
        <v>416</v>
      </c>
      <c r="B424">
        <v>7.0211382068727026</v>
      </c>
    </row>
    <row r="425" spans="1:2" x14ac:dyDescent="0.35">
      <c r="A425">
        <v>417</v>
      </c>
      <c r="B425">
        <v>6.7051540789626083</v>
      </c>
    </row>
    <row r="426" spans="1:2" x14ac:dyDescent="0.35">
      <c r="A426">
        <v>418</v>
      </c>
      <c r="B426">
        <v>6.5969999082018607</v>
      </c>
    </row>
    <row r="427" spans="1:2" x14ac:dyDescent="0.35">
      <c r="A427">
        <v>419</v>
      </c>
      <c r="B427">
        <v>8.2724209531154536</v>
      </c>
    </row>
    <row r="428" spans="1:2" x14ac:dyDescent="0.35">
      <c r="A428">
        <v>420</v>
      </c>
      <c r="B428">
        <v>13.6</v>
      </c>
    </row>
    <row r="429" spans="1:2" x14ac:dyDescent="0.35">
      <c r="A429">
        <v>421</v>
      </c>
      <c r="B429">
        <v>8.1171975227167135</v>
      </c>
    </row>
    <row r="430" spans="1:2" x14ac:dyDescent="0.35">
      <c r="A430">
        <v>422</v>
      </c>
      <c r="B430">
        <v>6.7847419519968444</v>
      </c>
    </row>
    <row r="431" spans="1:2" x14ac:dyDescent="0.35">
      <c r="A431">
        <v>423</v>
      </c>
      <c r="B431">
        <v>9.0775947986318943</v>
      </c>
    </row>
    <row r="432" spans="1:2" x14ac:dyDescent="0.35">
      <c r="A432">
        <v>424</v>
      </c>
      <c r="B432">
        <v>6.8605007112589886</v>
      </c>
    </row>
    <row r="433" spans="1:2" x14ac:dyDescent="0.35">
      <c r="A433">
        <v>425</v>
      </c>
      <c r="B433">
        <v>9.4331395947939516</v>
      </c>
    </row>
    <row r="434" spans="1:2" x14ac:dyDescent="0.35">
      <c r="A434">
        <v>426</v>
      </c>
      <c r="B434">
        <v>5.923141204881782</v>
      </c>
    </row>
    <row r="435" spans="1:2" x14ac:dyDescent="0.35">
      <c r="A435">
        <v>427</v>
      </c>
      <c r="B435">
        <v>8.3241176067122833</v>
      </c>
    </row>
    <row r="436" spans="1:2" x14ac:dyDescent="0.35">
      <c r="A436">
        <v>428</v>
      </c>
      <c r="B436">
        <v>6.6895463792073047</v>
      </c>
    </row>
    <row r="437" spans="1:2" x14ac:dyDescent="0.35">
      <c r="A437">
        <v>429</v>
      </c>
      <c r="B437">
        <v>9.2109239186611269</v>
      </c>
    </row>
    <row r="438" spans="1:2" x14ac:dyDescent="0.35">
      <c r="A438">
        <v>430</v>
      </c>
      <c r="B438">
        <v>8.240920098108873</v>
      </c>
    </row>
    <row r="439" spans="1:2" x14ac:dyDescent="0.35">
      <c r="A439">
        <v>431</v>
      </c>
      <c r="B439">
        <v>9.1781364417876361</v>
      </c>
    </row>
    <row r="440" spans="1:2" x14ac:dyDescent="0.35">
      <c r="A440">
        <v>432</v>
      </c>
      <c r="B440">
        <v>6.8601123319986375</v>
      </c>
    </row>
    <row r="441" spans="1:2" x14ac:dyDescent="0.35">
      <c r="A441">
        <v>433</v>
      </c>
      <c r="B441">
        <v>7.1166826169869619</v>
      </c>
    </row>
    <row r="442" spans="1:2" x14ac:dyDescent="0.35">
      <c r="A442">
        <v>434</v>
      </c>
      <c r="B442">
        <v>7.8185551479809412</v>
      </c>
    </row>
    <row r="443" spans="1:2" x14ac:dyDescent="0.35">
      <c r="A443">
        <v>435</v>
      </c>
      <c r="B443">
        <v>6.6283907328239078</v>
      </c>
    </row>
    <row r="444" spans="1:2" x14ac:dyDescent="0.35">
      <c r="A444">
        <v>436</v>
      </c>
      <c r="B444">
        <v>6.8557334903426765</v>
      </c>
    </row>
    <row r="445" spans="1:2" x14ac:dyDescent="0.35">
      <c r="A445">
        <v>437</v>
      </c>
      <c r="B445">
        <v>8.2563386749369627</v>
      </c>
    </row>
    <row r="446" spans="1:2" x14ac:dyDescent="0.35">
      <c r="A446">
        <v>438</v>
      </c>
      <c r="B446">
        <v>6.8598710692416436</v>
      </c>
    </row>
    <row r="447" spans="1:2" x14ac:dyDescent="0.35">
      <c r="A447">
        <v>439</v>
      </c>
      <c r="B447">
        <v>7.0931808205567171</v>
      </c>
    </row>
    <row r="448" spans="1:2" x14ac:dyDescent="0.35">
      <c r="A448">
        <v>440</v>
      </c>
      <c r="B448">
        <v>6.8617865457698297</v>
      </c>
    </row>
    <row r="449" spans="1:2" x14ac:dyDescent="0.35">
      <c r="A449">
        <v>441</v>
      </c>
      <c r="B449">
        <v>8.3717416492262142</v>
      </c>
    </row>
    <row r="450" spans="1:2" x14ac:dyDescent="0.35">
      <c r="A450">
        <v>442</v>
      </c>
      <c r="B450">
        <v>9.175178051304707</v>
      </c>
    </row>
    <row r="451" spans="1:2" x14ac:dyDescent="0.35">
      <c r="A451">
        <v>443</v>
      </c>
      <c r="B451">
        <v>6.8660620706273114</v>
      </c>
    </row>
    <row r="452" spans="1:2" x14ac:dyDescent="0.35">
      <c r="A452">
        <v>444</v>
      </c>
      <c r="B452">
        <v>8.2882649357394804</v>
      </c>
    </row>
    <row r="453" spans="1:2" x14ac:dyDescent="0.35">
      <c r="A453">
        <v>445</v>
      </c>
      <c r="B453">
        <v>6.6781471412135449</v>
      </c>
    </row>
    <row r="454" spans="1:2" x14ac:dyDescent="0.35">
      <c r="A454">
        <v>446</v>
      </c>
      <c r="B454">
        <v>6.8571672816503995</v>
      </c>
    </row>
    <row r="455" spans="1:2" x14ac:dyDescent="0.35">
      <c r="A455">
        <v>447</v>
      </c>
      <c r="B455">
        <v>8.4616385301817054</v>
      </c>
    </row>
    <row r="456" spans="1:2" x14ac:dyDescent="0.35">
      <c r="A456">
        <v>448</v>
      </c>
      <c r="B456">
        <v>4</v>
      </c>
    </row>
    <row r="457" spans="1:2" x14ac:dyDescent="0.35">
      <c r="A457">
        <v>449</v>
      </c>
      <c r="B457">
        <v>7.5412699084344963</v>
      </c>
    </row>
    <row r="458" spans="1:2" x14ac:dyDescent="0.35">
      <c r="A458">
        <v>450</v>
      </c>
      <c r="B458">
        <v>7.8665660886797859</v>
      </c>
    </row>
    <row r="459" spans="1:2" x14ac:dyDescent="0.35">
      <c r="A459">
        <v>451</v>
      </c>
      <c r="B459">
        <v>8.261583883276435</v>
      </c>
    </row>
    <row r="460" spans="1:2" x14ac:dyDescent="0.35">
      <c r="A460">
        <v>452</v>
      </c>
      <c r="B460">
        <v>8.2594906386882698</v>
      </c>
    </row>
    <row r="461" spans="1:2" x14ac:dyDescent="0.35">
      <c r="A461">
        <v>453</v>
      </c>
      <c r="B461">
        <v>8.2365865332887171</v>
      </c>
    </row>
    <row r="462" spans="1:2" x14ac:dyDescent="0.35">
      <c r="A462">
        <v>454</v>
      </c>
      <c r="B462">
        <v>6.8646004780712104</v>
      </c>
    </row>
    <row r="463" spans="1:2" x14ac:dyDescent="0.35">
      <c r="A463">
        <v>455</v>
      </c>
      <c r="B463">
        <v>8.2585026681280489</v>
      </c>
    </row>
    <row r="464" spans="1:2" x14ac:dyDescent="0.35">
      <c r="A464">
        <v>456</v>
      </c>
      <c r="B464">
        <v>9.1304849715129937</v>
      </c>
    </row>
    <row r="465" spans="1:2" x14ac:dyDescent="0.35">
      <c r="A465">
        <v>457</v>
      </c>
      <c r="B465">
        <v>7.6671008866793091</v>
      </c>
    </row>
    <row r="466" spans="1:2" x14ac:dyDescent="0.35">
      <c r="A466">
        <v>458</v>
      </c>
      <c r="B466">
        <v>8.9396939208536992</v>
      </c>
    </row>
    <row r="467" spans="1:2" x14ac:dyDescent="0.35">
      <c r="A467">
        <v>459</v>
      </c>
      <c r="B467">
        <v>8.2923404081083589</v>
      </c>
    </row>
    <row r="468" spans="1:2" x14ac:dyDescent="0.35">
      <c r="A468">
        <v>460</v>
      </c>
      <c r="B468">
        <v>8.229860932329494</v>
      </c>
    </row>
    <row r="469" spans="1:2" x14ac:dyDescent="0.35">
      <c r="A469">
        <v>461</v>
      </c>
      <c r="B469">
        <v>13.6</v>
      </c>
    </row>
    <row r="470" spans="1:2" x14ac:dyDescent="0.35">
      <c r="A470">
        <v>462</v>
      </c>
      <c r="B470">
        <v>8.2270020795207142</v>
      </c>
    </row>
    <row r="471" spans="1:2" x14ac:dyDescent="0.35">
      <c r="A471">
        <v>463</v>
      </c>
      <c r="B471">
        <v>6.8530688127407346</v>
      </c>
    </row>
    <row r="472" spans="1:2" x14ac:dyDescent="0.35">
      <c r="A472">
        <v>464</v>
      </c>
      <c r="B472">
        <v>8.2035753834464717</v>
      </c>
    </row>
    <row r="473" spans="1:2" x14ac:dyDescent="0.35">
      <c r="A473">
        <v>465</v>
      </c>
      <c r="B473">
        <v>4</v>
      </c>
    </row>
    <row r="474" spans="1:2" x14ac:dyDescent="0.35">
      <c r="A474">
        <v>466</v>
      </c>
      <c r="B474">
        <v>9.5143813885479087</v>
      </c>
    </row>
    <row r="475" spans="1:2" x14ac:dyDescent="0.35">
      <c r="A475">
        <v>467</v>
      </c>
      <c r="B475">
        <v>8.8220102522841621</v>
      </c>
    </row>
    <row r="476" spans="1:2" x14ac:dyDescent="0.35">
      <c r="A476">
        <v>468</v>
      </c>
      <c r="B476">
        <v>8.2498214344054404</v>
      </c>
    </row>
    <row r="477" spans="1:2" x14ac:dyDescent="0.35">
      <c r="A477">
        <v>469</v>
      </c>
      <c r="B477">
        <v>8.2606606224771841</v>
      </c>
    </row>
    <row r="478" spans="1:2" x14ac:dyDescent="0.35">
      <c r="A478">
        <v>470</v>
      </c>
      <c r="B478">
        <v>6.9436557753380814</v>
      </c>
    </row>
    <row r="479" spans="1:2" x14ac:dyDescent="0.35">
      <c r="A479">
        <v>471</v>
      </c>
      <c r="B479">
        <v>7.25345405629926</v>
      </c>
    </row>
    <row r="480" spans="1:2" x14ac:dyDescent="0.35">
      <c r="A480">
        <v>472</v>
      </c>
      <c r="B480">
        <v>4</v>
      </c>
    </row>
    <row r="481" spans="1:2" x14ac:dyDescent="0.35">
      <c r="A481">
        <v>473</v>
      </c>
      <c r="B481">
        <v>9.1013161119584254</v>
      </c>
    </row>
    <row r="482" spans="1:2" x14ac:dyDescent="0.35">
      <c r="A482">
        <v>474</v>
      </c>
      <c r="B482">
        <v>13.6</v>
      </c>
    </row>
    <row r="483" spans="1:2" x14ac:dyDescent="0.35">
      <c r="A483">
        <v>475</v>
      </c>
      <c r="B483">
        <v>8.2620835348648729</v>
      </c>
    </row>
    <row r="484" spans="1:2" x14ac:dyDescent="0.35">
      <c r="A484">
        <v>476</v>
      </c>
      <c r="B484">
        <v>8.3114397405201377</v>
      </c>
    </row>
    <row r="485" spans="1:2" x14ac:dyDescent="0.35">
      <c r="A485">
        <v>477</v>
      </c>
      <c r="B485">
        <v>6.8170379704503308</v>
      </c>
    </row>
    <row r="486" spans="1:2" x14ac:dyDescent="0.35">
      <c r="A486">
        <v>478</v>
      </c>
      <c r="B486">
        <v>8.5380138033211281</v>
      </c>
    </row>
    <row r="487" spans="1:2" x14ac:dyDescent="0.35">
      <c r="A487">
        <v>479</v>
      </c>
      <c r="B487">
        <v>7.4822637288830434</v>
      </c>
    </row>
    <row r="488" spans="1:2" x14ac:dyDescent="0.35">
      <c r="A488">
        <v>480</v>
      </c>
      <c r="B488">
        <v>8.4799654068472297</v>
      </c>
    </row>
    <row r="489" spans="1:2" x14ac:dyDescent="0.35">
      <c r="A489">
        <v>481</v>
      </c>
      <c r="B489">
        <v>8.5699147527475521</v>
      </c>
    </row>
    <row r="490" spans="1:2" x14ac:dyDescent="0.35">
      <c r="A490">
        <v>482</v>
      </c>
      <c r="B490">
        <v>8.2860532544672854</v>
      </c>
    </row>
    <row r="491" spans="1:2" x14ac:dyDescent="0.35">
      <c r="A491">
        <v>483</v>
      </c>
      <c r="B491">
        <v>13.6</v>
      </c>
    </row>
    <row r="492" spans="1:2" x14ac:dyDescent="0.35">
      <c r="A492">
        <v>484</v>
      </c>
      <c r="B492">
        <v>8.2016888074070202</v>
      </c>
    </row>
    <row r="493" spans="1:2" x14ac:dyDescent="0.35">
      <c r="A493">
        <v>485</v>
      </c>
      <c r="B493">
        <v>8.4937085163187636</v>
      </c>
    </row>
    <row r="494" spans="1:2" x14ac:dyDescent="0.35">
      <c r="A494">
        <v>486</v>
      </c>
      <c r="B494">
        <v>8.7634601600263036</v>
      </c>
    </row>
    <row r="495" spans="1:2" x14ac:dyDescent="0.35">
      <c r="A495">
        <v>487</v>
      </c>
      <c r="B495">
        <v>7.2063047236606472</v>
      </c>
    </row>
    <row r="496" spans="1:2" x14ac:dyDescent="0.35">
      <c r="A496">
        <v>488</v>
      </c>
      <c r="B496">
        <v>7.6168482472849393</v>
      </c>
    </row>
    <row r="497" spans="1:2" x14ac:dyDescent="0.35">
      <c r="A497">
        <v>489</v>
      </c>
      <c r="B497">
        <v>6.1707754727153521</v>
      </c>
    </row>
    <row r="498" spans="1:2" x14ac:dyDescent="0.35">
      <c r="A498">
        <v>490</v>
      </c>
      <c r="B498">
        <v>8.242970250302065</v>
      </c>
    </row>
    <row r="499" spans="1:2" x14ac:dyDescent="0.35">
      <c r="A499">
        <v>491</v>
      </c>
      <c r="B499">
        <v>8.252749788078491</v>
      </c>
    </row>
    <row r="500" spans="1:2" x14ac:dyDescent="0.35">
      <c r="A500">
        <v>492</v>
      </c>
      <c r="B500">
        <v>8.2250701280516427</v>
      </c>
    </row>
    <row r="501" spans="1:2" x14ac:dyDescent="0.35">
      <c r="A501">
        <v>493</v>
      </c>
      <c r="B501">
        <v>8.2507341449908242</v>
      </c>
    </row>
    <row r="502" spans="1:2" x14ac:dyDescent="0.35">
      <c r="A502">
        <v>494</v>
      </c>
      <c r="B502">
        <v>6.8666937540592272</v>
      </c>
    </row>
    <row r="503" spans="1:2" x14ac:dyDescent="0.35">
      <c r="A503">
        <v>495</v>
      </c>
      <c r="B503">
        <v>8.2636932047172103</v>
      </c>
    </row>
    <row r="504" spans="1:2" x14ac:dyDescent="0.35">
      <c r="A504">
        <v>496</v>
      </c>
      <c r="B504">
        <v>8.31679250283055</v>
      </c>
    </row>
    <row r="505" spans="1:2" x14ac:dyDescent="0.35">
      <c r="A505">
        <v>497</v>
      </c>
      <c r="B505">
        <v>6.0755117615044467</v>
      </c>
    </row>
    <row r="506" spans="1:2" x14ac:dyDescent="0.35">
      <c r="A506">
        <v>498</v>
      </c>
      <c r="B506">
        <v>9.1254336224544268</v>
      </c>
    </row>
    <row r="507" spans="1:2" x14ac:dyDescent="0.35">
      <c r="A507">
        <v>499</v>
      </c>
      <c r="B507">
        <v>9.4943979525342552</v>
      </c>
    </row>
    <row r="508" spans="1:2" x14ac:dyDescent="0.35">
      <c r="A508">
        <v>500</v>
      </c>
      <c r="B508">
        <v>6.1000647277801328</v>
      </c>
    </row>
    <row r="514" spans="1:2" x14ac:dyDescent="0.35">
      <c r="A514" t="s">
        <v>46</v>
      </c>
    </row>
    <row r="515" spans="1:2" x14ac:dyDescent="0.35">
      <c r="A515" t="s">
        <v>47</v>
      </c>
      <c r="B515" t="str">
        <f>IF(ISBLANK($B514),"",_xll.EDF(B9:B508,$B514))</f>
        <v/>
      </c>
    </row>
    <row r="516" spans="1:2" x14ac:dyDescent="0.35">
      <c r="A516" t="s">
        <v>48</v>
      </c>
    </row>
    <row r="517" spans="1:2" x14ac:dyDescent="0.35">
      <c r="A517" t="s">
        <v>49</v>
      </c>
      <c r="B517" t="str">
        <f>IF(ISBLANK($B516),"",_xll.EDF(B9:B508,$B516))</f>
        <v/>
      </c>
    </row>
    <row r="518" spans="1:2" x14ac:dyDescent="0.35">
      <c r="A518" t="s">
        <v>50</v>
      </c>
    </row>
    <row r="519" spans="1:2" x14ac:dyDescent="0.35">
      <c r="A519" t="s">
        <v>51</v>
      </c>
      <c r="B519" t="str">
        <f>IF(ISBLANK($B518),"",_xll.EDF(B9:B508,$B518))</f>
        <v/>
      </c>
    </row>
  </sheetData>
  <dataValidations count="1">
    <dataValidation type="list" allowBlank="1" showInputMessage="1" showErrorMessage="1" sqref="F16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D48" workbookViewId="0">
      <selection activeCell="H71" sqref="H71"/>
    </sheetView>
  </sheetViews>
  <sheetFormatPr defaultRowHeight="12.75" x14ac:dyDescent="0.35"/>
  <cols>
    <col min="1" max="1" width="11.265625" customWidth="1"/>
  </cols>
  <sheetData>
    <row r="1" spans="1:19" ht="13.15" x14ac:dyDescent="0.4">
      <c r="A1" s="3" t="str">
        <f>_xll.WBNAME()</f>
        <v>L 19 Black Swan Uncertainty.xlsx</v>
      </c>
    </row>
    <row r="2" spans="1:19" x14ac:dyDescent="0.35">
      <c r="G2" s="7" t="s">
        <v>15</v>
      </c>
      <c r="P2" s="7" t="s">
        <v>16</v>
      </c>
    </row>
    <row r="4" spans="1:19" x14ac:dyDescent="0.35">
      <c r="G4" t="s">
        <v>14</v>
      </c>
      <c r="P4" t="s">
        <v>14</v>
      </c>
    </row>
    <row r="5" spans="1:19" ht="13.15" x14ac:dyDescent="0.4">
      <c r="A5" s="3" t="s">
        <v>26</v>
      </c>
      <c r="G5" t="s">
        <v>8</v>
      </c>
      <c r="P5" t="s">
        <v>8</v>
      </c>
    </row>
    <row r="6" spans="1:19" ht="13.15" x14ac:dyDescent="0.4">
      <c r="A6" s="3" t="s">
        <v>0</v>
      </c>
      <c r="B6" s="3" t="s">
        <v>1</v>
      </c>
      <c r="C6" s="3" t="s">
        <v>2</v>
      </c>
      <c r="D6" s="3" t="s">
        <v>3</v>
      </c>
      <c r="G6" s="6" t="s">
        <v>4</v>
      </c>
      <c r="H6" s="6" t="str">
        <f>Sheet1!$B$6</f>
        <v>Harvested</v>
      </c>
      <c r="I6" s="6" t="str">
        <f>Sheet1!$C$6</f>
        <v>Yield t</v>
      </c>
      <c r="J6" s="6" t="str">
        <f>Sheet1!$D$6</f>
        <v xml:space="preserve">Price </v>
      </c>
      <c r="P6" s="6" t="s">
        <v>4</v>
      </c>
      <c r="Q6" s="6" t="str">
        <f>Sheet1!$B$6</f>
        <v>Harvested</v>
      </c>
      <c r="R6" s="6" t="str">
        <f>Sheet1!$C$6</f>
        <v>Yield t</v>
      </c>
      <c r="S6" s="6" t="str">
        <f>Sheet1!$D$6</f>
        <v xml:space="preserve">Price </v>
      </c>
    </row>
    <row r="7" spans="1:19" ht="13.15" x14ac:dyDescent="0.4">
      <c r="A7" s="3">
        <v>1</v>
      </c>
      <c r="B7" s="3">
        <v>2.7810000000000001</v>
      </c>
      <c r="C7" s="4">
        <v>5730.5645451276496</v>
      </c>
      <c r="D7" s="5">
        <v>7.35</v>
      </c>
      <c r="G7">
        <v>1</v>
      </c>
      <c r="H7">
        <f>Sheet1!B$7-(H$20+$G$7*H$19)</f>
        <v>-0.14320454545454586</v>
      </c>
      <c r="I7">
        <f>Sheet1!C$7-(I$20+$G$7*I$19)</f>
        <v>77.545327981035371</v>
      </c>
      <c r="J7">
        <f>Sheet1!D$7-(J$20+$G$7*J$19)</f>
        <v>0.294545454545454</v>
      </c>
      <c r="P7">
        <v>1</v>
      </c>
      <c r="Q7">
        <f>Sheet1!B$7-(Q$20+$P$7*Q$19)</f>
        <v>-0.14320454545454586</v>
      </c>
      <c r="R7">
        <f>Sheet1!C$7-(R$20+$P$7*R$19)</f>
        <v>77.545327981035371</v>
      </c>
      <c r="S7">
        <f>Sheet1!D$7-(S$20+$P$7*S$19)</f>
        <v>0.294545454545454</v>
      </c>
    </row>
    <row r="8" spans="1:19" ht="13.15" x14ac:dyDescent="0.4">
      <c r="A8" s="3">
        <v>2</v>
      </c>
      <c r="B8" s="3">
        <v>3.1320000000000001</v>
      </c>
      <c r="C8" s="4">
        <v>5736.2068965517201</v>
      </c>
      <c r="D8" s="5">
        <v>6.7</v>
      </c>
      <c r="G8">
        <v>2</v>
      </c>
      <c r="H8">
        <f>Sheet1!B$8-(H$20+$G$8*H$19)</f>
        <v>0.17220909090909053</v>
      </c>
      <c r="I8">
        <f>Sheet1!C$8-(I$20+$G$8*I$19)</f>
        <v>42.18112405078773</v>
      </c>
      <c r="J8">
        <f>Sheet1!D$8-(J$20+$G$8*J$19)</f>
        <v>-0.52781818181818174</v>
      </c>
      <c r="P8">
        <v>2</v>
      </c>
      <c r="Q8">
        <f>Sheet1!B$8-(Q$20+$P$8*Q$19)</f>
        <v>0.17220909090909053</v>
      </c>
      <c r="R8">
        <f>Sheet1!C$8-(R$20+$P$8*R$19)</f>
        <v>42.18112405078773</v>
      </c>
      <c r="S8">
        <f>Sheet1!D$8-(S$20+$P$8*S$19)</f>
        <v>-0.52781818181818174</v>
      </c>
    </row>
    <row r="9" spans="1:19" ht="13.15" x14ac:dyDescent="0.4">
      <c r="A9" s="3">
        <v>3</v>
      </c>
      <c r="B9" s="3">
        <v>2.8330000000000002</v>
      </c>
      <c r="C9" s="4">
        <v>5510.4129897635003</v>
      </c>
      <c r="D9" s="5">
        <v>7.58</v>
      </c>
      <c r="G9">
        <v>3</v>
      </c>
      <c r="H9">
        <f>Sheet1!B$9-(H$20+$G$9*H$19)</f>
        <v>-0.16237727272727298</v>
      </c>
      <c r="I9">
        <f>Sheet1!C$9-(I$20+$G$9*I$19)</f>
        <v>-224.61933809175025</v>
      </c>
      <c r="J9">
        <f>Sheet1!D$9-(J$20+$G$9*J$19)</f>
        <v>0.17981818181818099</v>
      </c>
      <c r="P9">
        <v>3</v>
      </c>
      <c r="Q9">
        <f>Sheet1!B$9-(Q$20+$P$9*Q$19)</f>
        <v>-0.16237727272727298</v>
      </c>
      <c r="R9">
        <f>Sheet1!C$9-(R$20+$P$9*R$19)</f>
        <v>-224.61933809175025</v>
      </c>
      <c r="S9">
        <f>Sheet1!D$9-(S$20+$P$9*S$19)</f>
        <v>0.17981818181818099</v>
      </c>
    </row>
    <row r="10" spans="1:19" ht="13.15" x14ac:dyDescent="0.4">
      <c r="A10" s="3">
        <v>4</v>
      </c>
      <c r="B10" s="3">
        <v>3.3159999999999998</v>
      </c>
      <c r="C10" s="4">
        <v>5964.3848009650201</v>
      </c>
      <c r="D10" s="5">
        <v>6.5</v>
      </c>
      <c r="G10">
        <v>4</v>
      </c>
      <c r="H10">
        <f>Sheet1!B$10-(H$20+$G$10*H$19)</f>
        <v>0.28503636363636309</v>
      </c>
      <c r="I10">
        <f>Sheet1!C$10-(I$20+$G$10*I$19)</f>
        <v>188.34591775545232</v>
      </c>
      <c r="J10">
        <f>Sheet1!D$10-(J$20+$G$10*J$19)</f>
        <v>-1.0725454545454554</v>
      </c>
      <c r="P10">
        <v>4</v>
      </c>
      <c r="Q10">
        <f>Sheet1!B$10-(Q$20+$P$10*Q$19)</f>
        <v>0.28503636363636309</v>
      </c>
      <c r="R10">
        <f>Sheet1!C$10-(R$20+$P$10*R$19)</f>
        <v>188.34591775545232</v>
      </c>
      <c r="S10">
        <f>Sheet1!D$10-(S$20+$P$10*S$19)</f>
        <v>-1.0725454545454554</v>
      </c>
    </row>
    <row r="11" spans="1:19" ht="13.15" x14ac:dyDescent="0.4">
      <c r="A11" s="3">
        <v>5</v>
      </c>
      <c r="B11" s="3">
        <v>3.093</v>
      </c>
      <c r="C11" s="4">
        <v>5621.4354995150297</v>
      </c>
      <c r="D11" s="5">
        <v>7.98</v>
      </c>
      <c r="G11">
        <v>5</v>
      </c>
      <c r="H11">
        <f>Sheet1!B$11-(H$20+$G$11*H$19)</f>
        <v>2.644999999999964E-2</v>
      </c>
      <c r="I11">
        <f>Sheet1!C$11-(I$20+$G$11*I$19)</f>
        <v>-195.60993904885618</v>
      </c>
      <c r="J11">
        <f>Sheet1!D$11-(J$20+$G$11*J$19)</f>
        <v>0.2350909090909088</v>
      </c>
      <c r="P11">
        <v>5</v>
      </c>
      <c r="Q11">
        <f>Sheet1!B$11-(Q$20+$P$11*Q$19)</f>
        <v>2.644999999999964E-2</v>
      </c>
      <c r="R11">
        <f>Sheet1!C$11-(R$20+$P$11*R$19)</f>
        <v>-195.60993904885618</v>
      </c>
      <c r="S11">
        <f>Sheet1!D$11-(S$20+$P$11*S$19)</f>
        <v>0.2350909090909088</v>
      </c>
    </row>
    <row r="12" spans="1:19" ht="13.15" x14ac:dyDescent="0.4">
      <c r="A12" s="3">
        <v>6</v>
      </c>
      <c r="B12" s="3">
        <v>2.8039999999999998</v>
      </c>
      <c r="C12" s="4">
        <v>6119.7931526390903</v>
      </c>
      <c r="D12" s="5">
        <v>6.78</v>
      </c>
      <c r="G12">
        <v>6</v>
      </c>
      <c r="H12">
        <f>Sheet1!B$12-(H$20+$G$12*H$19)</f>
        <v>-0.29813636363636453</v>
      </c>
      <c r="I12">
        <f>Sheet1!C$12-(I$20+$G$12*I$19)</f>
        <v>261.74115872088623</v>
      </c>
      <c r="J12">
        <f>Sheet1!D$12-(J$20+$G$12*J$19)</f>
        <v>-1.1372727272727277</v>
      </c>
      <c r="P12">
        <v>6</v>
      </c>
      <c r="Q12">
        <f>Sheet1!B$12-(Q$20+$P$12*Q$19)</f>
        <v>-0.29813636363636453</v>
      </c>
      <c r="R12">
        <f>Sheet1!C$12-(R$20+$P$12*R$19)</f>
        <v>261.74115872088623</v>
      </c>
      <c r="S12">
        <f>Sheet1!D$12-(S$20+$P$12*S$19)</f>
        <v>-1.1372727272727277</v>
      </c>
    </row>
    <row r="13" spans="1:19" ht="13.15" x14ac:dyDescent="0.4">
      <c r="A13" s="3">
        <v>7</v>
      </c>
      <c r="B13" s="3">
        <v>3.1030000000000002</v>
      </c>
      <c r="C13" s="4">
        <v>5897.2607154366697</v>
      </c>
      <c r="D13" s="5">
        <v>9.15</v>
      </c>
      <c r="G13">
        <v>7</v>
      </c>
      <c r="H13">
        <f>Sheet1!B$13-(H$20+$G$13*H$19)</f>
        <v>-3.4722727272727738E-2</v>
      </c>
      <c r="I13">
        <f>Sheet1!C$13-(I$20+$G$13*I$19)</f>
        <v>-1.7978338358525434</v>
      </c>
      <c r="J13">
        <f>Sheet1!D$13-(J$20+$G$13*J$19)</f>
        <v>1.0603636363636362</v>
      </c>
      <c r="P13">
        <v>7</v>
      </c>
      <c r="Q13">
        <f>Sheet1!B$13-(Q$20+$P$13*Q$19)</f>
        <v>-3.4722727272727738E-2</v>
      </c>
      <c r="R13">
        <f>Sheet1!C$13-(R$20+$P$13*R$19)</f>
        <v>-1.7978338358525434</v>
      </c>
      <c r="S13">
        <f>Sheet1!D$13-(S$20+$P$13*S$19)</f>
        <v>1.0603636363636362</v>
      </c>
    </row>
    <row r="14" spans="1:19" ht="13.15" x14ac:dyDescent="0.4">
      <c r="A14" s="3">
        <v>8</v>
      </c>
      <c r="B14" s="3">
        <v>3.2570000000000001</v>
      </c>
      <c r="C14" s="4">
        <v>5662.97206017808</v>
      </c>
      <c r="D14" s="5">
        <v>9.9600000000000009</v>
      </c>
      <c r="G14">
        <v>8</v>
      </c>
      <c r="H14">
        <f>Sheet1!B$14-(H$20+$G$14*H$19)</f>
        <v>8.3690909090908594E-2</v>
      </c>
      <c r="I14">
        <f>Sheet1!C$14-(I$20+$G$14*I$19)</f>
        <v>-277.09304444876034</v>
      </c>
      <c r="J14">
        <f>Sheet1!D$14-(J$20+$G$14*J$19)</f>
        <v>1.6980000000000004</v>
      </c>
      <c r="P14">
        <v>8</v>
      </c>
      <c r="Q14">
        <f>Sheet1!B$14-(Q$20+$P$14*Q$19)</f>
        <v>8.3690909090908594E-2</v>
      </c>
      <c r="R14">
        <f>Sheet1!C$14-(R$20+$P$14*R$19)</f>
        <v>-277.09304444876034</v>
      </c>
      <c r="S14">
        <f>Sheet1!D$14-(S$20+$P$14*S$19)</f>
        <v>1.6980000000000004</v>
      </c>
    </row>
    <row r="15" spans="1:19" ht="13.15" x14ac:dyDescent="0.4">
      <c r="A15" s="3">
        <v>9</v>
      </c>
      <c r="B15" s="3">
        <v>3.512</v>
      </c>
      <c r="C15" s="4">
        <v>5866.3724373576297</v>
      </c>
      <c r="D15" s="5">
        <v>9.6999999999999993</v>
      </c>
      <c r="G15">
        <v>9</v>
      </c>
      <c r="H15">
        <f>Sheet1!B$15-(H$20+$G$15*H$19)</f>
        <v>0.3031045454545449</v>
      </c>
      <c r="I15">
        <f>Sheet1!C$15-(I$20+$G$15*I$19)</f>
        <v>-114.69922262352884</v>
      </c>
      <c r="J15">
        <f>Sheet1!D$15-(J$20+$G$15*J$19)</f>
        <v>1.2656363636363626</v>
      </c>
      <c r="P15">
        <v>9</v>
      </c>
      <c r="Q15">
        <f>Sheet1!B$15-(Q$20+$P$15*Q$19)</f>
        <v>0.3031045454545449</v>
      </c>
      <c r="R15">
        <f>Sheet1!C$15-(R$20+$P$15*R$19)</f>
        <v>-114.69922262352884</v>
      </c>
      <c r="S15">
        <f>Sheet1!D$15-(S$20+$P$15*S$19)</f>
        <v>1.2656363636363626</v>
      </c>
    </row>
    <row r="16" spans="1:19" ht="13.15" x14ac:dyDescent="0.4">
      <c r="A16" s="3">
        <v>10</v>
      </c>
      <c r="B16" s="3">
        <v>3.044</v>
      </c>
      <c r="C16" s="4">
        <v>6278.3508541392903</v>
      </c>
      <c r="D16" s="5">
        <v>8.89</v>
      </c>
      <c r="G16">
        <v>10</v>
      </c>
      <c r="H16">
        <f>Sheet1!B$16-(H$20+$G$16*H$19)</f>
        <v>-0.20048181818181865</v>
      </c>
      <c r="I16">
        <f>Sheet1!C$16-(I$20+$G$16*I$19)</f>
        <v>256.27263880381361</v>
      </c>
      <c r="J16">
        <f>Sheet1!D$16-(J$20+$G$16*J$19)</f>
        <v>0.28327272727272756</v>
      </c>
      <c r="P16">
        <v>10</v>
      </c>
      <c r="Q16">
        <f>Sheet1!B$16-(Q$20+$P$16*Q$19)</f>
        <v>-0.20048181818181865</v>
      </c>
      <c r="R16">
        <f>Sheet1!C$16-(R$20+$P$16*R$19)</f>
        <v>256.27263880381361</v>
      </c>
      <c r="S16">
        <f>Sheet1!D$16-(S$20+$P$16*S$19)</f>
        <v>0.28327272727272756</v>
      </c>
    </row>
    <row r="17" spans="1:19" ht="13.15" x14ac:dyDescent="0.4">
      <c r="A17" s="3">
        <v>11</v>
      </c>
      <c r="B17" s="3">
        <v>3.2484999999999999</v>
      </c>
      <c r="C17" s="4">
        <v>6050.8179814265604</v>
      </c>
      <c r="D17" s="5">
        <v>6.5</v>
      </c>
      <c r="G17" s="6">
        <v>11</v>
      </c>
      <c r="H17" s="6">
        <f>Sheet1!B$17-(H$20+$G$17*H$19)</f>
        <v>-3.1568181818182328E-2</v>
      </c>
      <c r="I17" s="6">
        <f>Sheet1!C$17-(I$20+$G$17*I$19)</f>
        <v>-12.266789263234386</v>
      </c>
      <c r="J17" s="6">
        <f>Sheet1!D$17-(J$20+$G$17*J$19)</f>
        <v>-2.2790909090909093</v>
      </c>
      <c r="P17" s="6">
        <v>11</v>
      </c>
      <c r="Q17" s="6">
        <f>Sheet1!B$17-(Q$20+$P$17*Q$19)</f>
        <v>-3.1568181818182328E-2</v>
      </c>
      <c r="R17" s="6">
        <f>Sheet1!C$17-(R$20+$P$17*R$19)</f>
        <v>-12.266789263234386</v>
      </c>
      <c r="S17" s="6">
        <f>Sheet1!D$17-(S$20+$P$17*S$19)</f>
        <v>-2.2790909090909093</v>
      </c>
    </row>
    <row r="18" spans="1:19" x14ac:dyDescent="0.35">
      <c r="G18" t="s">
        <v>5</v>
      </c>
      <c r="H18">
        <f>AVERAGE(Sheet1!B$7:B$17)</f>
        <v>3.1021363636363644</v>
      </c>
      <c r="I18" s="2">
        <f>AVERAGE(Sheet1!C$7:C$17)</f>
        <v>5858.0519939182041</v>
      </c>
      <c r="J18" s="1">
        <f>AVERAGE(Sheet1!D$7:D$17)</f>
        <v>7.9172727272727279</v>
      </c>
      <c r="P18" t="s">
        <v>5</v>
      </c>
      <c r="Q18">
        <f>AVERAGE(Sheet1!B$7:B$17)</f>
        <v>3.1021363636363644</v>
      </c>
      <c r="R18" s="2">
        <f>AVERAGE(Sheet1!C$7:C$17)</f>
        <v>5858.0519939182041</v>
      </c>
      <c r="S18" s="1">
        <f>AVERAGE(Sheet1!D$7:D$17)</f>
        <v>7.9172727272727279</v>
      </c>
    </row>
    <row r="19" spans="1:19" x14ac:dyDescent="0.35">
      <c r="G19" t="s">
        <v>9</v>
      </c>
      <c r="H19">
        <f>SLOPE(Sheet1!B$7:B$17,$G$7:$G$17)</f>
        <v>3.5586363636363624E-2</v>
      </c>
      <c r="I19">
        <f>SLOPE(Sheet1!C$7:C$17,$G$7:$G$17)</f>
        <v>41.006555354318031</v>
      </c>
      <c r="J19">
        <f>SLOPE(Sheet1!D$7:D$17,$G$7:$G$17)</f>
        <v>0.17236363636363641</v>
      </c>
      <c r="P19" t="s">
        <v>9</v>
      </c>
      <c r="Q19">
        <f>SLOPE(Sheet1!B$7:B$17,$P$7:$P$17)</f>
        <v>3.5586363636363624E-2</v>
      </c>
      <c r="R19">
        <f>SLOPE(Sheet1!C$7:C$17,$P$7:$P$17)</f>
        <v>41.006555354318031</v>
      </c>
      <c r="S19">
        <f>SLOPE(Sheet1!D$7:D$17,$P$7:$P$17)</f>
        <v>0.17236363636363641</v>
      </c>
    </row>
    <row r="20" spans="1:19" x14ac:dyDescent="0.35">
      <c r="G20" t="s">
        <v>10</v>
      </c>
      <c r="H20">
        <f>INTERCEPT(Sheet1!B$7:B$17,$G$7:$G$17)</f>
        <v>2.8886181818181824</v>
      </c>
      <c r="I20">
        <f>INTERCEPT(Sheet1!C$7:C$17,$G$7:$G$17)</f>
        <v>5612.0126617922961</v>
      </c>
      <c r="J20">
        <f>INTERCEPT(Sheet1!D$7:D$17,$G$7:$G$17)</f>
        <v>6.8830909090909094</v>
      </c>
      <c r="P20" t="s">
        <v>10</v>
      </c>
      <c r="Q20">
        <f>INTERCEPT(Sheet1!B$7:B$17,$P$7:$P$17)</f>
        <v>2.8886181818181824</v>
      </c>
      <c r="R20">
        <f>INTERCEPT(Sheet1!C$7:C$17,$P$7:$P$17)</f>
        <v>5612.0126617922961</v>
      </c>
      <c r="S20">
        <f>INTERCEPT(Sheet1!D$7:D$17,$P$7:$P$17)</f>
        <v>6.8830909090909094</v>
      </c>
    </row>
    <row r="21" spans="1:19" x14ac:dyDescent="0.35">
      <c r="G21" t="s">
        <v>6</v>
      </c>
      <c r="H21">
        <f>CORREL(H$7:H$16,H$8:H$17)</f>
        <v>-0.32212969388273738</v>
      </c>
      <c r="I21">
        <f>CORREL(I$7:I$16,I$8:I$17)</f>
        <v>-0.38878545327767156</v>
      </c>
      <c r="J21">
        <f>CORREL(J$7:J$16,J$8:J$17)</f>
        <v>0.14856006813693426</v>
      </c>
      <c r="P21" t="s">
        <v>6</v>
      </c>
      <c r="Q21">
        <f>CORREL(Q$7:Q$16,Q$8:Q$17)</f>
        <v>-0.32212969388273738</v>
      </c>
      <c r="R21">
        <f>CORREL(R$7:R$16,R$8:R$17)</f>
        <v>-0.38878545327767156</v>
      </c>
      <c r="S21">
        <f>CORREL(S$7:S$16,S$8:S$17)</f>
        <v>0.14856006813693426</v>
      </c>
    </row>
    <row r="23" spans="1:19" x14ac:dyDescent="0.35">
      <c r="G23" t="s">
        <v>11</v>
      </c>
      <c r="P23" t="s">
        <v>11</v>
      </c>
    </row>
    <row r="24" spans="1:19" x14ac:dyDescent="0.35">
      <c r="G24" s="6" t="s">
        <v>4</v>
      </c>
      <c r="H24" s="6" t="str">
        <f>Sheet1!$B$6</f>
        <v>Harvested</v>
      </c>
      <c r="I24" s="6" t="str">
        <f>Sheet1!$C$6</f>
        <v>Yield t</v>
      </c>
      <c r="J24" s="6" t="str">
        <f>Sheet1!$D$6</f>
        <v xml:space="preserve">Price </v>
      </c>
      <c r="P24" s="6" t="s">
        <v>4</v>
      </c>
      <c r="Q24" s="6" t="str">
        <f>Sheet1!$B$6</f>
        <v>Harvested</v>
      </c>
      <c r="R24" s="6" t="str">
        <f>Sheet1!$C$6</f>
        <v>Yield t</v>
      </c>
      <c r="S24" s="6" t="str">
        <f>Sheet1!$D$6</f>
        <v xml:space="preserve">Price </v>
      </c>
    </row>
    <row r="25" spans="1:19" x14ac:dyDescent="0.35">
      <c r="G25">
        <v>1</v>
      </c>
      <c r="H25">
        <f>(Sheet1!B$7-(H$20+$G$7*H$19))/(H$20+$G$7*H$19)</f>
        <v>-4.8972136944779206E-2</v>
      </c>
      <c r="I25">
        <f>(Sheet1!C$7-(I$20+$G$7*I$19))/(I$20+$G$7*I$19)</f>
        <v>1.3717506522147772E-2</v>
      </c>
      <c r="J25">
        <f>(Sheet1!D$7-(J$20+$G$7*J$19))/(J$20+$G$7*J$19)</f>
        <v>4.174719752609192E-2</v>
      </c>
      <c r="P25">
        <v>1</v>
      </c>
      <c r="Q25">
        <f>(Sheet1!B$7-(Q$20+$P$7*Q$19))/(Q$20+$P$7*Q$19)</f>
        <v>-4.8972136944779206E-2</v>
      </c>
      <c r="R25">
        <f>(Sheet1!C$7-(R$20+$P$7*R$19))/(R$20+$P$7*R$19)</f>
        <v>1.3717506522147772E-2</v>
      </c>
      <c r="S25">
        <f>(Sheet1!D$7-(S$20+$P$7*S$19))/(S$20+$P$7*S$19)</f>
        <v>4.174719752609192E-2</v>
      </c>
    </row>
    <row r="26" spans="1:19" x14ac:dyDescent="0.35">
      <c r="G26">
        <v>2</v>
      </c>
      <c r="H26">
        <f>(Sheet1!B$8-(H$20+$G$8*H$19))/(H$20+$G$8*H$19)</f>
        <v>5.8182856897139403E-2</v>
      </c>
      <c r="I26">
        <f>(Sheet1!C$8-(I$20+$G$8*I$19))/(I$20+$G$8*I$19)</f>
        <v>7.4079615611330326E-3</v>
      </c>
      <c r="J26">
        <f>(Sheet1!D$8-(J$20+$G$8*J$19))/(J$20+$G$8*J$19)</f>
        <v>-7.3025935149548457E-2</v>
      </c>
      <c r="P26">
        <v>2</v>
      </c>
      <c r="Q26">
        <f>(Sheet1!B$8-(Q$20+$P$8*Q$19))/(Q$20+$P$8*Q$19)</f>
        <v>5.8182856897139403E-2</v>
      </c>
      <c r="R26">
        <f>(Sheet1!C$8-(R$20+$P$8*R$19))/(R$20+$P$8*R$19)</f>
        <v>7.4079615611330326E-3</v>
      </c>
      <c r="S26">
        <f>(Sheet1!D$8-(S$20+$P$8*S$19))/(S$20+$P$8*S$19)</f>
        <v>-7.3025935149548457E-2</v>
      </c>
    </row>
    <row r="27" spans="1:19" x14ac:dyDescent="0.35">
      <c r="G27">
        <v>3</v>
      </c>
      <c r="H27">
        <f>(Sheet1!B$9-(H$20+$G$9*H$19))/(H$20+$G$9*H$19)</f>
        <v>-5.4209289162239466E-2</v>
      </c>
      <c r="I27">
        <f>(Sheet1!C$9-(I$20+$G$9*I$19))/(I$20+$G$9*I$19)</f>
        <v>-3.9166185167041928E-2</v>
      </c>
      <c r="J27">
        <f>(Sheet1!D$9-(J$20+$G$9*J$19))/(J$20+$G$9*J$19)</f>
        <v>2.4299157268863059E-2</v>
      </c>
      <c r="P27">
        <v>3</v>
      </c>
      <c r="Q27">
        <f>(Sheet1!B$9-(Q$20+$P$9*Q$19))/(Q$20+$P$9*Q$19)</f>
        <v>-5.4209289162239466E-2</v>
      </c>
      <c r="R27">
        <f>(Sheet1!C$9-(R$20+$P$9*R$19))/(R$20+$P$9*R$19)</f>
        <v>-3.9166185167041928E-2</v>
      </c>
      <c r="S27">
        <f>(Sheet1!D$9-(S$20+$P$9*S$19))/(S$20+$P$9*S$19)</f>
        <v>2.4299157268863059E-2</v>
      </c>
    </row>
    <row r="28" spans="1:19" x14ac:dyDescent="0.35">
      <c r="G28">
        <v>4</v>
      </c>
      <c r="H28">
        <f>(Sheet1!B$10-(H$20+$G$10*H$19))/(H$20+$G$10*H$19)</f>
        <v>9.4041498953227998E-2</v>
      </c>
      <c r="I28">
        <f>(Sheet1!C$10-(I$20+$G$10*I$19))/(I$20+$G$10*I$19)</f>
        <v>3.2608145748976379E-2</v>
      </c>
      <c r="J28">
        <f>(Sheet1!D$10-(J$20+$G$10*J$19))/(J$20+$G$10*J$19)</f>
        <v>-0.14163605368676327</v>
      </c>
      <c r="P28">
        <v>4</v>
      </c>
      <c r="Q28">
        <f>(Sheet1!B$10-(Q$20+$P$10*Q$19))/(Q$20+$P$10*Q$19)</f>
        <v>9.4041498953227998E-2</v>
      </c>
      <c r="R28">
        <f>(Sheet1!C$10-(R$20+$P$10*R$19))/(R$20+$P$10*R$19)</f>
        <v>3.2608145748976379E-2</v>
      </c>
      <c r="S28">
        <f>(Sheet1!D$10-(S$20+$P$10*S$19))/(S$20+$P$10*S$19)</f>
        <v>-0.14163605368676327</v>
      </c>
    </row>
    <row r="29" spans="1:19" x14ac:dyDescent="0.35">
      <c r="G29">
        <v>5</v>
      </c>
      <c r="H29">
        <f>(Sheet1!B$11-(H$20+$G$11*H$19))/(H$20+$G$11*H$19)</f>
        <v>8.6253281374833735E-3</v>
      </c>
      <c r="I29">
        <f>(Sheet1!C$11-(I$20+$G$11*I$19))/(I$20+$G$11*I$19)</f>
        <v>-3.3627026144933882E-2</v>
      </c>
      <c r="J29">
        <f>(Sheet1!D$11-(J$20+$G$11*J$19))/(J$20+$G$11*J$19)</f>
        <v>3.0354250299316814E-2</v>
      </c>
      <c r="P29">
        <v>5</v>
      </c>
      <c r="Q29">
        <f>(Sheet1!B$11-(Q$20+$P$11*Q$19))/(Q$20+$P$11*Q$19)</f>
        <v>8.6253281374833735E-3</v>
      </c>
      <c r="R29">
        <f>(Sheet1!C$11-(R$20+$P$11*R$19))/(R$20+$P$11*R$19)</f>
        <v>-3.3627026144933882E-2</v>
      </c>
      <c r="S29">
        <f>(Sheet1!D$11-(S$20+$P$11*S$19))/(S$20+$P$11*S$19)</f>
        <v>3.0354250299316814E-2</v>
      </c>
    </row>
    <row r="30" spans="1:19" x14ac:dyDescent="0.35">
      <c r="G30">
        <v>6</v>
      </c>
      <c r="H30">
        <f>(Sheet1!B$12-(H$20+$G$12*H$19))/(H$20+$G$12*H$19)</f>
        <v>-9.6106788576787519E-2</v>
      </c>
      <c r="I30">
        <f>(Sheet1!C$12-(I$20+$G$12*I$19))/(I$20+$G$12*I$19)</f>
        <v>4.4680579652182056E-2</v>
      </c>
      <c r="J30">
        <f>(Sheet1!D$12-(J$20+$G$12*J$19))/(J$20+$G$12*J$19)</f>
        <v>-0.14364450568377543</v>
      </c>
      <c r="P30">
        <v>6</v>
      </c>
      <c r="Q30">
        <f>(Sheet1!B$12-(Q$20+$P$12*Q$19))/(Q$20+$P$12*Q$19)</f>
        <v>-9.6106788576787519E-2</v>
      </c>
      <c r="R30">
        <f>(Sheet1!C$12-(R$20+$P$12*R$19))/(R$20+$P$12*R$19)</f>
        <v>4.4680579652182056E-2</v>
      </c>
      <c r="S30">
        <f>(Sheet1!D$12-(S$20+$P$12*S$19))/(S$20+$P$12*S$19)</f>
        <v>-0.14364450568377543</v>
      </c>
    </row>
    <row r="31" spans="1:19" x14ac:dyDescent="0.35">
      <c r="G31">
        <v>7</v>
      </c>
      <c r="H31">
        <f>(Sheet1!B$13-(H$20+$G$13*H$19))/(H$20+$G$13*H$19)</f>
        <v>-1.1066219131130279E-2</v>
      </c>
      <c r="I31">
        <f>(Sheet1!C$13-(I$20+$G$13*I$19))/(I$20+$G$13*I$19)</f>
        <v>-3.0476623021045518E-4</v>
      </c>
      <c r="J31">
        <f>(Sheet1!D$13-(J$20+$G$13*J$19))/(J$20+$G$13*J$19)</f>
        <v>0.13107679859753216</v>
      </c>
      <c r="P31">
        <v>7</v>
      </c>
      <c r="Q31">
        <f>(Sheet1!B$13-(Q$20+$P$13*Q$19))/(Q$20+$P$13*Q$19)</f>
        <v>-1.1066219131130279E-2</v>
      </c>
      <c r="R31">
        <f>(Sheet1!C$13-(R$20+$P$13*R$19))/(R$20+$P$13*R$19)</f>
        <v>-3.0476623021045518E-4</v>
      </c>
      <c r="S31">
        <f>(Sheet1!D$13-(S$20+$P$13*S$19))/(S$20+$P$13*S$19)</f>
        <v>0.13107679859753216</v>
      </c>
    </row>
    <row r="32" spans="1:19" x14ac:dyDescent="0.35">
      <c r="G32">
        <v>8</v>
      </c>
      <c r="H32">
        <f>(Sheet1!B$14-(H$20+$G$14*H$19))/(H$20+$G$14*H$19)</f>
        <v>2.6373387115256639E-2</v>
      </c>
      <c r="I32">
        <f>(Sheet1!C$14-(I$20+$G$14*I$19))/(I$20+$G$14*I$19)</f>
        <v>-4.6648149400404182E-2</v>
      </c>
      <c r="J32">
        <f>(Sheet1!D$14-(J$20+$G$14*J$19))/(J$20+$G$14*J$19)</f>
        <v>0.20551924473493105</v>
      </c>
      <c r="P32">
        <v>8</v>
      </c>
      <c r="Q32">
        <f>(Sheet1!B$14-(Q$20+$P$14*Q$19))/(Q$20+$P$14*Q$19)</f>
        <v>2.6373387115256639E-2</v>
      </c>
      <c r="R32">
        <f>(Sheet1!C$14-(R$20+$P$14*R$19))/(R$20+$P$14*R$19)</f>
        <v>-4.6648149400404182E-2</v>
      </c>
      <c r="S32">
        <f>(Sheet1!D$14-(S$20+$P$14*S$19))/(S$20+$P$14*S$19)</f>
        <v>0.20551924473493105</v>
      </c>
    </row>
    <row r="33" spans="7:19" x14ac:dyDescent="0.35">
      <c r="G33">
        <v>9</v>
      </c>
      <c r="H33">
        <f>(Sheet1!B$15-(H$20+$G$15*H$19))/(H$20+$G$15*H$19)</f>
        <v>9.4457594442720824E-2</v>
      </c>
      <c r="I33">
        <f>(Sheet1!C$15-(I$20+$G$15*I$19))/(I$20+$G$15*I$19)</f>
        <v>-1.9177035344848246E-2</v>
      </c>
      <c r="J33">
        <f>(Sheet1!D$15-(J$20+$G$15*J$19))/(J$20+$G$15*J$19)</f>
        <v>0.15005712561167506</v>
      </c>
      <c r="P33">
        <v>9</v>
      </c>
      <c r="Q33">
        <f>(Sheet1!B$15-(Q$20+$P$15*Q$19))/(Q$20+$P$15*Q$19)</f>
        <v>9.4457594442720824E-2</v>
      </c>
      <c r="R33">
        <f>(Sheet1!C$15-(R$20+$P$15*R$19))/(R$20+$P$15*R$19)</f>
        <v>-1.9177035344848246E-2</v>
      </c>
      <c r="S33">
        <f>(Sheet1!D$15-(S$20+$P$15*S$19))/(S$20+$P$15*S$19)</f>
        <v>0.15005712561167506</v>
      </c>
    </row>
    <row r="34" spans="7:19" x14ac:dyDescent="0.35">
      <c r="G34">
        <v>10</v>
      </c>
      <c r="H34">
        <f>(Sheet1!B$16-(H$20+$G$16*H$19))/(H$20+$G$16*H$19)</f>
        <v>-6.179162942394513E-2</v>
      </c>
      <c r="I34">
        <f>(Sheet1!C$16-(I$20+$G$16*I$19))/(I$20+$G$16*I$19)</f>
        <v>4.2555514830611881E-2</v>
      </c>
      <c r="J34">
        <f>(Sheet1!D$16-(J$20+$G$16*J$19))/(J$20+$G$16*J$19)</f>
        <v>3.2912943363542294E-2</v>
      </c>
      <c r="P34">
        <v>10</v>
      </c>
      <c r="Q34">
        <f>(Sheet1!B$16-(Q$20+$P$16*Q$19))/(Q$20+$P$16*Q$19)</f>
        <v>-6.179162942394513E-2</v>
      </c>
      <c r="R34">
        <f>(Sheet1!C$16-(R$20+$P$16*R$19))/(R$20+$P$16*R$19)</f>
        <v>4.2555514830611881E-2</v>
      </c>
      <c r="S34">
        <f>(Sheet1!D$16-(S$20+$P$16*S$19))/(S$20+$P$16*S$19)</f>
        <v>3.2912943363542294E-2</v>
      </c>
    </row>
    <row r="35" spans="7:19" x14ac:dyDescent="0.35">
      <c r="G35" s="6">
        <v>11</v>
      </c>
      <c r="H35" s="6">
        <f>(Sheet1!B$17-(H$20+$G$17*H$19))/(H$20+$G$17*H$19)</f>
        <v>-9.6242456157370777E-3</v>
      </c>
      <c r="I35" s="6">
        <f>(Sheet1!C$17-(I$20+$G$17*I$19))/(I$20+$G$17*I$19)</f>
        <v>-2.0231927685614064E-3</v>
      </c>
      <c r="J35" s="6">
        <f>(Sheet1!D$17-(J$20+$G$17*J$19))/(J$20+$G$17*J$19)</f>
        <v>-0.25960443201822514</v>
      </c>
      <c r="P35" s="6">
        <v>11</v>
      </c>
      <c r="Q35" s="6">
        <f>(Sheet1!B$17-(Q$20+$P$17*Q$19))/(Q$20+$P$17*Q$19)</f>
        <v>-9.6242456157370777E-3</v>
      </c>
      <c r="R35" s="6">
        <f>(Sheet1!C$17-(R$20+$P$17*R$19))/(R$20+$P$17*R$19)</f>
        <v>-2.0231927685614064E-3</v>
      </c>
      <c r="S35" s="6">
        <f>(Sheet1!D$17-(S$20+$P$17*S$19))/(S$20+$P$17*S$19)</f>
        <v>-0.25960443201822514</v>
      </c>
    </row>
    <row r="37" spans="7:19" x14ac:dyDescent="0.35">
      <c r="G37" t="s">
        <v>13</v>
      </c>
      <c r="P37" t="s">
        <v>13</v>
      </c>
    </row>
    <row r="38" spans="7:19" x14ac:dyDescent="0.35">
      <c r="H38" t="str">
        <f>Sheet1!$B$6</f>
        <v>Harvested</v>
      </c>
      <c r="I38" t="str">
        <f>Sheet1!$C$6</f>
        <v>Yield t</v>
      </c>
      <c r="J38" t="str">
        <f>Sheet1!$D$6</f>
        <v xml:space="preserve">Price </v>
      </c>
      <c r="Q38" t="str">
        <f>Sheet1!$B$6</f>
        <v>Harvested</v>
      </c>
      <c r="R38" t="str">
        <f>Sheet1!$C$6</f>
        <v>Yield t</v>
      </c>
      <c r="S38" t="str">
        <f>Sheet1!$D$6</f>
        <v xml:space="preserve">Price </v>
      </c>
    </row>
    <row r="39" spans="7:19" x14ac:dyDescent="0.35">
      <c r="G39" t="str">
        <f>Sheet1!$B$6</f>
        <v>Harvested</v>
      </c>
      <c r="H39">
        <f>CORREL(H$7:H$17,H$7:H$17)</f>
        <v>1</v>
      </c>
      <c r="I39">
        <f>CORREL(H$7:H$17,I$7:I$17)</f>
        <v>-0.28427059425688528</v>
      </c>
      <c r="J39">
        <f>CORREL(H$7:H$17,J$7:J$17)</f>
        <v>0.16478883487009369</v>
      </c>
      <c r="P39" t="str">
        <f>Sheet1!$B$6</f>
        <v>Harvested</v>
      </c>
      <c r="Q39">
        <f>CORREL(Q$7:Q$17,Q$7:Q$17)</f>
        <v>1</v>
      </c>
      <c r="R39">
        <f>CORREL(Q$7:Q$17,R$7:R$17)</f>
        <v>-0.28427059425688528</v>
      </c>
      <c r="S39">
        <f>CORREL(Q$7:Q$17,S$7:S$17)</f>
        <v>0.16478883487009369</v>
      </c>
    </row>
    <row r="40" spans="7:19" x14ac:dyDescent="0.35">
      <c r="G40" t="str">
        <f>Sheet1!$C$6</f>
        <v>Yield t</v>
      </c>
      <c r="I40">
        <f>CORREL(I$7:I$17,I$7:I$17)</f>
        <v>1</v>
      </c>
      <c r="J40">
        <f>CORREL(I$7:I$17,J$7:J$17)</f>
        <v>-0.497581980605663</v>
      </c>
      <c r="P40" t="str">
        <f>Sheet1!$C$6</f>
        <v>Yield t</v>
      </c>
      <c r="R40">
        <f>CORREL(R$7:R$17,R$7:R$17)</f>
        <v>1</v>
      </c>
      <c r="S40">
        <f>CORREL(R$7:R$17,S$7:S$17)</f>
        <v>-0.497581980605663</v>
      </c>
    </row>
    <row r="41" spans="7:19" x14ac:dyDescent="0.35">
      <c r="G41" t="str">
        <f>Sheet1!$D$6</f>
        <v xml:space="preserve">Price </v>
      </c>
      <c r="J41">
        <f>CORREL(J$7:J$17,J$7:J$17)</f>
        <v>1</v>
      </c>
      <c r="P41" t="str">
        <f>Sheet1!$D$6</f>
        <v xml:space="preserve">Price </v>
      </c>
      <c r="S41">
        <f>CORREL(S$7:S$17,S$7:S$17)</f>
        <v>1</v>
      </c>
    </row>
    <row r="43" spans="7:19" x14ac:dyDescent="0.35">
      <c r="G43" t="s">
        <v>12</v>
      </c>
      <c r="P43" t="s">
        <v>12</v>
      </c>
    </row>
    <row r="44" spans="7:19" x14ac:dyDescent="0.35">
      <c r="G44" s="6" t="s">
        <v>7</v>
      </c>
      <c r="H44" s="6" t="str">
        <f>Sheet1!$B$6</f>
        <v>Harvested</v>
      </c>
      <c r="I44" s="6" t="str">
        <f>Sheet1!$C$6</f>
        <v>Yield t</v>
      </c>
      <c r="J44" s="6" t="str">
        <f>Sheet1!$D$6</f>
        <v xml:space="preserve">Price </v>
      </c>
      <c r="P44" s="6" t="s">
        <v>7</v>
      </c>
      <c r="Q44" s="6" t="str">
        <f>Sheet1!$B$6</f>
        <v>Harvested</v>
      </c>
      <c r="R44" s="6" t="str">
        <f>Sheet1!$C$6</f>
        <v>Yield t</v>
      </c>
      <c r="S44" s="6" t="str">
        <f>Sheet1!$D$6</f>
        <v xml:space="preserve">Price </v>
      </c>
    </row>
    <row r="45" spans="7:19" ht="13.15" x14ac:dyDescent="0.4">
      <c r="G45">
        <v>0</v>
      </c>
      <c r="H45">
        <f>IF(H$46&lt;0,H$46* 1.0001,H$46*0.9999)</f>
        <v>-9.6116399255645191E-2</v>
      </c>
      <c r="I45">
        <f>IF(I$46&lt;0,I$46* 1.0001,I$46*0.9999)</f>
        <v>-4.6652814215344222E-2</v>
      </c>
      <c r="J45">
        <f>IF(J$46&lt;0,J$46* 1.0001,J$46*0.9999)</f>
        <v>-0.25963039246142694</v>
      </c>
      <c r="M45" s="7" t="s">
        <v>17</v>
      </c>
      <c r="P45">
        <v>0</v>
      </c>
      <c r="Q45">
        <f>IF(Q$46&lt;0,Q$46* 1.0001,Q$46*0.9999)</f>
        <v>-9.6116399255645191E-2</v>
      </c>
      <c r="R45">
        <f>IF(R$46&lt;0,R$46* 1.0001,R$46*0.9999)</f>
        <v>-4.6652814215344222E-2</v>
      </c>
      <c r="S45" s="8">
        <v>-0.5</v>
      </c>
    </row>
    <row r="46" spans="7:19" ht="13.15" x14ac:dyDescent="0.4">
      <c r="G46">
        <v>4.5454546809196472E-2</v>
      </c>
      <c r="H46">
        <f>SMALL(H$25:H$35,$G$7)</f>
        <v>-9.6106788576787519E-2</v>
      </c>
      <c r="I46">
        <f>SMALL(I$25:I$35,$G$7)</f>
        <v>-4.6648149400404182E-2</v>
      </c>
      <c r="J46">
        <f>SMALL(J$25:J$35,$G$7)</f>
        <v>-0.25960443201822514</v>
      </c>
      <c r="M46" s="7" t="s">
        <v>18</v>
      </c>
      <c r="P46" s="3">
        <v>0.1</v>
      </c>
      <c r="Q46">
        <f>SMALL(Q$25:Q$35,$P$7)</f>
        <v>-9.6106788576787519E-2</v>
      </c>
      <c r="R46">
        <f>SMALL(R$25:R$35,$P$7)</f>
        <v>-4.6648149400404182E-2</v>
      </c>
      <c r="S46" s="8">
        <v>-0.49999900000000003</v>
      </c>
    </row>
    <row r="47" spans="7:19" x14ac:dyDescent="0.35">
      <c r="G47">
        <v>0.13636364042758942</v>
      </c>
      <c r="H47">
        <f>SMALL(H$25:H$35,$G$8)</f>
        <v>-6.179162942394513E-2</v>
      </c>
      <c r="I47">
        <f>SMALL(I$25:I$35,$G$8)</f>
        <v>-3.9166185167041928E-2</v>
      </c>
      <c r="J47">
        <f>SMALL(J$25:J$35,$G$8)</f>
        <v>-0.14364450568377543</v>
      </c>
      <c r="P47">
        <v>0.13636364042758942</v>
      </c>
      <c r="Q47">
        <f>SMALL(Q$25:Q$35,$P$8)</f>
        <v>-6.179162942394513E-2</v>
      </c>
      <c r="R47">
        <f>SMALL(R$25:R$35,$P$8)</f>
        <v>-3.9166185167041928E-2</v>
      </c>
      <c r="S47">
        <f>SMALL(S$25:S$35,$P$8)</f>
        <v>-0.14364450568377543</v>
      </c>
    </row>
    <row r="48" spans="7:19" x14ac:dyDescent="0.35">
      <c r="G48">
        <v>0.22727273404598236</v>
      </c>
      <c r="H48">
        <f>SMALL(H$25:H$35,$G$9)</f>
        <v>-5.4209289162239466E-2</v>
      </c>
      <c r="I48">
        <f>SMALL(I$25:I$35,$G$9)</f>
        <v>-3.3627026144933882E-2</v>
      </c>
      <c r="J48">
        <f>SMALL(J$25:J$35,$G$9)</f>
        <v>-0.14163605368676327</v>
      </c>
      <c r="P48">
        <v>0.22727273404598236</v>
      </c>
      <c r="Q48">
        <f>SMALL(Q$25:Q$35,$P$9)</f>
        <v>-5.4209289162239466E-2</v>
      </c>
      <c r="R48">
        <f>SMALL(R$25:R$35,$P$9)</f>
        <v>-3.3627026144933882E-2</v>
      </c>
      <c r="S48">
        <f>SMALL(S$25:S$35,$P$9)</f>
        <v>-0.14163605368676327</v>
      </c>
    </row>
    <row r="49" spans="5:20" x14ac:dyDescent="0.35">
      <c r="G49">
        <v>0.31818181276321411</v>
      </c>
      <c r="H49">
        <f>SMALL(H$25:H$35,$G$10)</f>
        <v>-4.8972136944779206E-2</v>
      </c>
      <c r="I49">
        <f>SMALL(I$25:I$35,$G$10)</f>
        <v>-1.9177035344848246E-2</v>
      </c>
      <c r="J49">
        <f>SMALL(J$25:J$35,$G$10)</f>
        <v>-7.3025935149548457E-2</v>
      </c>
      <c r="P49">
        <v>0.31818181276321411</v>
      </c>
      <c r="Q49">
        <f>SMALL(Q$25:Q$35,$P$10)</f>
        <v>-4.8972136944779206E-2</v>
      </c>
      <c r="R49">
        <f>SMALL(R$25:R$35,$P$10)</f>
        <v>-1.9177035344848246E-2</v>
      </c>
      <c r="S49">
        <f>SMALL(S$25:S$35,$P$10)</f>
        <v>-7.3025935149548457E-2</v>
      </c>
    </row>
    <row r="50" spans="5:20" x14ac:dyDescent="0.35">
      <c r="G50">
        <v>0.40909090638160706</v>
      </c>
      <c r="H50">
        <f>SMALL(H$25:H$35,$G$11)</f>
        <v>-1.1066219131130279E-2</v>
      </c>
      <c r="I50">
        <f>SMALL(I$25:I$35,$G$11)</f>
        <v>-2.0231927685614064E-3</v>
      </c>
      <c r="J50">
        <f>SMALL(J$25:J$35,$G$11)</f>
        <v>2.4299157268863059E-2</v>
      </c>
      <c r="P50">
        <v>0.40909090638160706</v>
      </c>
      <c r="Q50">
        <f>SMALL(Q$25:Q$35,$P$11)</f>
        <v>-1.1066219131130279E-2</v>
      </c>
      <c r="R50">
        <f>SMALL(R$25:R$35,$P$11)</f>
        <v>-2.0231927685614064E-3</v>
      </c>
      <c r="S50">
        <f>SMALL(S$25:S$35,$P$11)</f>
        <v>2.4299157268863059E-2</v>
      </c>
    </row>
    <row r="51" spans="5:20" x14ac:dyDescent="0.35">
      <c r="G51">
        <v>0.5</v>
      </c>
      <c r="H51">
        <f>SMALL(H$25:H$35,$G$12)</f>
        <v>-9.6242456157370777E-3</v>
      </c>
      <c r="I51">
        <f>SMALL(I$25:I$35,$G$12)</f>
        <v>-3.0476623021045518E-4</v>
      </c>
      <c r="J51">
        <f>SMALL(J$25:J$35,$G$12)</f>
        <v>3.0354250299316814E-2</v>
      </c>
      <c r="P51">
        <v>0.5</v>
      </c>
      <c r="Q51">
        <f>SMALL(Q$25:Q$35,$P$12)</f>
        <v>-9.6242456157370777E-3</v>
      </c>
      <c r="R51">
        <f>SMALL(R$25:R$35,$P$12)</f>
        <v>-3.0476623021045518E-4</v>
      </c>
      <c r="S51">
        <f>SMALL(S$25:S$35,$P$12)</f>
        <v>3.0354250299316814E-2</v>
      </c>
    </row>
    <row r="52" spans="5:20" x14ac:dyDescent="0.35">
      <c r="G52">
        <v>0.59090906381607056</v>
      </c>
      <c r="H52">
        <f>SMALL(H$25:H$35,$G$13)</f>
        <v>8.6253281374833735E-3</v>
      </c>
      <c r="I52">
        <f>SMALL(I$25:I$35,$G$13)</f>
        <v>7.4079615611330326E-3</v>
      </c>
      <c r="J52">
        <f>SMALL(J$25:J$35,$G$13)</f>
        <v>3.2912943363542294E-2</v>
      </c>
      <c r="P52">
        <v>0.59090906381607056</v>
      </c>
      <c r="Q52">
        <f>SMALL(Q$25:Q$35,$P$13)</f>
        <v>8.6253281374833735E-3</v>
      </c>
      <c r="R52">
        <f>SMALL(R$25:R$35,$P$13)</f>
        <v>7.4079615611330326E-3</v>
      </c>
      <c r="S52">
        <f>SMALL(S$25:S$35,$P$13)</f>
        <v>3.2912943363542294E-2</v>
      </c>
    </row>
    <row r="53" spans="5:20" x14ac:dyDescent="0.35">
      <c r="G53">
        <v>0.68181812763214111</v>
      </c>
      <c r="H53">
        <f>SMALL(H$25:H$35,$G$14)</f>
        <v>2.6373387115256639E-2</v>
      </c>
      <c r="I53">
        <f>SMALL(I$25:I$35,$G$14)</f>
        <v>1.3717506522147772E-2</v>
      </c>
      <c r="J53">
        <f>SMALL(J$25:J$35,$G$14)</f>
        <v>4.174719752609192E-2</v>
      </c>
      <c r="P53">
        <v>0.68181812763214111</v>
      </c>
      <c r="Q53">
        <f>SMALL(Q$25:Q$35,$P$14)</f>
        <v>2.6373387115256639E-2</v>
      </c>
      <c r="R53">
        <f>SMALL(R$25:R$35,$P$14)</f>
        <v>1.3717506522147772E-2</v>
      </c>
      <c r="S53">
        <f>SMALL(S$25:S$35,$P$14)</f>
        <v>4.174719752609192E-2</v>
      </c>
    </row>
    <row r="54" spans="5:20" x14ac:dyDescent="0.35">
      <c r="G54">
        <v>0.77272719144821167</v>
      </c>
      <c r="H54">
        <f>SMALL(H$25:H$35,$G$15)</f>
        <v>5.8182856897139403E-2</v>
      </c>
      <c r="I54">
        <f>SMALL(I$25:I$35,$G$15)</f>
        <v>3.2608145748976379E-2</v>
      </c>
      <c r="J54">
        <f>SMALL(J$25:J$35,$G$15)</f>
        <v>0.13107679859753216</v>
      </c>
      <c r="P54">
        <v>0.77272719144821167</v>
      </c>
      <c r="Q54">
        <f>SMALL(Q$25:Q$35,$P$15)</f>
        <v>5.8182856897139403E-2</v>
      </c>
      <c r="R54">
        <f>SMALL(R$25:R$35,$P$15)</f>
        <v>3.2608145748976379E-2</v>
      </c>
      <c r="S54">
        <f>SMALL(S$25:S$35,$P$15)</f>
        <v>0.13107679859753216</v>
      </c>
    </row>
    <row r="55" spans="5:20" x14ac:dyDescent="0.35">
      <c r="G55">
        <v>0.86363625526428223</v>
      </c>
      <c r="H55">
        <f>SMALL(H$25:H$35,$G$16)</f>
        <v>9.4041498953227998E-2</v>
      </c>
      <c r="I55">
        <f>SMALL(I$25:I$35,$G$16)</f>
        <v>4.2555514830611881E-2</v>
      </c>
      <c r="J55">
        <f>SMALL(J$25:J$35,$G$16)</f>
        <v>0.15005712561167506</v>
      </c>
      <c r="P55">
        <v>0.86363625526428223</v>
      </c>
      <c r="Q55">
        <f>SMALL(Q$25:Q$35,$P$16)</f>
        <v>9.4041498953227998E-2</v>
      </c>
      <c r="R55">
        <f>SMALL(R$25:R$35,$P$16)</f>
        <v>4.2555514830611881E-2</v>
      </c>
      <c r="S55">
        <f>SMALL(S$25:S$35,$P$16)</f>
        <v>0.15005712561167506</v>
      </c>
    </row>
    <row r="56" spans="5:20" ht="13.15" x14ac:dyDescent="0.4">
      <c r="G56">
        <v>0.95454531908035278</v>
      </c>
      <c r="H56">
        <f>SMALL(H$25:H$35,$G$17)</f>
        <v>9.4457594442720824E-2</v>
      </c>
      <c r="I56">
        <f>SMALL(I$25:I$35,$G$17)</f>
        <v>4.4680579652182056E-2</v>
      </c>
      <c r="J56">
        <f>SMALL(J$25:J$35,$G$17)</f>
        <v>0.20551924473493105</v>
      </c>
      <c r="M56" s="7" t="s">
        <v>19</v>
      </c>
      <c r="P56" s="3">
        <v>0.92</v>
      </c>
      <c r="Q56">
        <f>SMALL(Q$25:Q$35,$P$17)</f>
        <v>9.4457594442720824E-2</v>
      </c>
      <c r="R56">
        <f>SMALL(R$25:R$35,$P$17)</f>
        <v>4.4680579652182056E-2</v>
      </c>
      <c r="S56" s="10">
        <v>1.1999899999999999</v>
      </c>
    </row>
    <row r="57" spans="5:20" ht="13.15" x14ac:dyDescent="0.4">
      <c r="G57" s="6">
        <v>1</v>
      </c>
      <c r="H57" s="6">
        <f>IF(H$56&lt;0,H$56* 0.9999,H$56*1.0001)</f>
        <v>9.4467040202165092E-2</v>
      </c>
      <c r="I57" s="6">
        <f>IF(I$56&lt;0,I$56* 0.9999,I$56*1.0001)</f>
        <v>4.4685047710147273E-2</v>
      </c>
      <c r="J57" s="6">
        <f>IF(J$56&lt;0,J$56* 0.9999,J$56*1.0001)</f>
        <v>0.20553979665940453</v>
      </c>
      <c r="M57" s="7" t="s">
        <v>20</v>
      </c>
      <c r="P57" s="6">
        <v>1</v>
      </c>
      <c r="Q57" s="6">
        <f>IF(Q$56&lt;0,Q$56* 0.9999,Q$56*1.0001)</f>
        <v>9.4467040202165092E-2</v>
      </c>
      <c r="R57" s="6">
        <f>IF(R$56&lt;0,R$56* 0.9999,R$56*1.0001)</f>
        <v>4.4685047710147273E-2</v>
      </c>
      <c r="S57" s="9">
        <v>1.2</v>
      </c>
    </row>
    <row r="59" spans="5:20" x14ac:dyDescent="0.35">
      <c r="E59" s="7" t="s">
        <v>21</v>
      </c>
      <c r="H59">
        <v>4.2300000000000004</v>
      </c>
      <c r="I59">
        <v>6500</v>
      </c>
      <c r="J59">
        <v>8</v>
      </c>
      <c r="N59" s="7" t="s">
        <v>21</v>
      </c>
      <c r="S59">
        <v>8</v>
      </c>
    </row>
    <row r="60" spans="5:20" x14ac:dyDescent="0.35">
      <c r="H60" t="str">
        <f>H44</f>
        <v>Harvested</v>
      </c>
      <c r="I60" t="str">
        <f>I44</f>
        <v>Yield t</v>
      </c>
      <c r="J60" s="7"/>
      <c r="K60" t="str">
        <f ca="1">_xll.VFORMULA(J61)</f>
        <v/>
      </c>
      <c r="S60" s="7" t="s">
        <v>25</v>
      </c>
    </row>
    <row r="61" spans="5:20" x14ac:dyDescent="0.35">
      <c r="E61" s="7" t="s">
        <v>22</v>
      </c>
      <c r="H61">
        <f ca="1">H59*(1+_xll.EMP(H45:H57,$P$45:$P$57))</f>
        <v>4.0125392885680204</v>
      </c>
      <c r="I61">
        <f ca="1">I59*(1+_xll.EMP(I45:I57,$P$45:$P$57))</f>
        <v>6790.1204249255898</v>
      </c>
      <c r="N61" s="7" t="s">
        <v>22</v>
      </c>
      <c r="S61">
        <f ca="1">S59*(1+_xll.EMP(S45:S57,$P$45:$P$57))</f>
        <v>4.000000703125</v>
      </c>
      <c r="T61" t="str">
        <f ca="1">_xll.VFORMULA(S61)</f>
        <v>=S59*(1+EMP(S45:S57,$P$45:$P$57))</v>
      </c>
    </row>
    <row r="62" spans="5:20" x14ac:dyDescent="0.35">
      <c r="K62" t="str">
        <f ca="1">_xll.VFORMULA(J62)</f>
        <v/>
      </c>
      <c r="T62" t="str">
        <f ca="1">_xll.VFORMULA(S62)</f>
        <v/>
      </c>
    </row>
    <row r="63" spans="5:20" x14ac:dyDescent="0.35">
      <c r="E63" s="7" t="s">
        <v>23</v>
      </c>
      <c r="H63">
        <f>H59*(1+H45)</f>
        <v>3.8234276311486211</v>
      </c>
      <c r="I63">
        <f>I59*(1+I45)</f>
        <v>6196.7567076002624</v>
      </c>
      <c r="J63">
        <f>J59*(1+J45)</f>
        <v>5.9229568603085845</v>
      </c>
      <c r="K63" t="str">
        <f ca="1">_xll.VFORMULA(J63)</f>
        <v>=J59*(1+J45)</v>
      </c>
      <c r="N63" s="7" t="s">
        <v>23</v>
      </c>
      <c r="S63">
        <f>S59*(1+S45)</f>
        <v>4</v>
      </c>
      <c r="T63" t="str">
        <f ca="1">_xll.VFORMULA(S63)</f>
        <v>=S59*(1+S45)</v>
      </c>
    </row>
    <row r="64" spans="5:20" x14ac:dyDescent="0.35">
      <c r="E64" s="7" t="s">
        <v>24</v>
      </c>
      <c r="H64">
        <f>H59*(1+H57)</f>
        <v>4.6295955800551587</v>
      </c>
      <c r="I64">
        <f>I59*(1+I57)</f>
        <v>6790.4528101159567</v>
      </c>
      <c r="J64">
        <f>J59*(1+J57)</f>
        <v>9.6443183732752367</v>
      </c>
      <c r="K64" t="str">
        <f ca="1">_xll.VFORMULA(J64)</f>
        <v>=J59*(1+J57)</v>
      </c>
      <c r="N64" s="7" t="s">
        <v>24</v>
      </c>
      <c r="S64">
        <f>S59*(1+S57)</f>
        <v>17.600000000000001</v>
      </c>
      <c r="T64" t="str">
        <f ca="1">_xll.VFORMULA(S64)</f>
        <v>=S59*(1+S57)</v>
      </c>
    </row>
    <row r="68" spans="6:12" ht="13.15" x14ac:dyDescent="0.4">
      <c r="F68" s="3"/>
      <c r="G68" s="3" t="s">
        <v>30</v>
      </c>
      <c r="H68" s="3" t="s">
        <v>31</v>
      </c>
      <c r="I68" s="3" t="s">
        <v>27</v>
      </c>
      <c r="J68" s="3"/>
      <c r="K68" s="3"/>
      <c r="L68" s="3"/>
    </row>
    <row r="69" spans="6:12" ht="13.15" x14ac:dyDescent="0.4">
      <c r="F69" s="3"/>
      <c r="G69" s="3">
        <v>-0.5</v>
      </c>
      <c r="H69" s="3">
        <v>0.03</v>
      </c>
      <c r="I69" s="3" t="s">
        <v>28</v>
      </c>
      <c r="J69" s="3"/>
      <c r="K69" s="3"/>
      <c r="L69" s="3"/>
    </row>
    <row r="70" spans="6:12" ht="13.15" x14ac:dyDescent="0.4">
      <c r="F70" s="3"/>
      <c r="G70" s="3">
        <v>0.7</v>
      </c>
      <c r="H70" s="3">
        <v>0.06</v>
      </c>
      <c r="I70" s="3" t="s">
        <v>29</v>
      </c>
      <c r="J70" s="3"/>
      <c r="K70" s="3"/>
      <c r="L70" s="3"/>
    </row>
    <row r="71" spans="6:12" ht="13.15" x14ac:dyDescent="0.4">
      <c r="F71" s="3" t="s">
        <v>33</v>
      </c>
      <c r="G71" s="3"/>
      <c r="H71" s="3">
        <f ca="1">_xll.UNIFORM()</f>
        <v>0.67718677408993244</v>
      </c>
      <c r="I71" s="3" t="str">
        <f ca="1">_xll.VFORMULA(H71)</f>
        <v>=UNIFORM()</v>
      </c>
      <c r="J71" s="3"/>
      <c r="K71" s="3"/>
      <c r="L71" s="3"/>
    </row>
    <row r="72" spans="6:12" ht="13.15" x14ac:dyDescent="0.4">
      <c r="F72" s="3" t="s">
        <v>32</v>
      </c>
      <c r="G72" s="3"/>
      <c r="H72" s="3">
        <f ca="1">IF(AND(H71&gt;H69,H71&lt;(1-H70)),$J$59*(1+_xll.EMP($J$45:$J$57,$G$45:$G$57,H71)),0)</f>
        <v>8.3303770983565606</v>
      </c>
      <c r="I72" s="3" t="str">
        <f ca="1">_xll.VFORMULA(H72)</f>
        <v>=IF(AND(H71&gt;H69,H71&lt;(1-H70)),$J$59*(1+EMP($J$45:$J$57,$G$45:$G$57,H71)),0)</v>
      </c>
      <c r="J72" s="3"/>
      <c r="K72" s="3"/>
      <c r="L72" s="3"/>
    </row>
    <row r="73" spans="6:12" ht="13.15" x14ac:dyDescent="0.4">
      <c r="F73" s="3" t="s">
        <v>34</v>
      </c>
      <c r="G73" s="3"/>
      <c r="H73" s="3">
        <f ca="1">IF(H71&lt;=H69,J59*(1+G69),0)</f>
        <v>0</v>
      </c>
      <c r="I73" s="3" t="str">
        <f ca="1">_xll.VFORMULA(H73)</f>
        <v>=IF(H71&lt;=H69,J59*(1+G69),0)</v>
      </c>
      <c r="J73" s="3"/>
      <c r="K73" s="3"/>
      <c r="L73" s="3"/>
    </row>
    <row r="74" spans="6:12" ht="13.15" x14ac:dyDescent="0.4">
      <c r="F74" s="3" t="s">
        <v>35</v>
      </c>
      <c r="G74" s="3"/>
      <c r="H74" s="3">
        <f ca="1">IF(H71&gt;=(1-H70),J59*(1+G70),0)</f>
        <v>0</v>
      </c>
      <c r="I74" s="3" t="str">
        <f ca="1">_xll.VFORMULA(H74)</f>
        <v>=IF(H71&gt;=(1-H70),J59*(1+G70),0)</v>
      </c>
      <c r="J74" s="3"/>
      <c r="K74" s="3"/>
      <c r="L74" s="3"/>
    </row>
    <row r="75" spans="6:12" ht="13.15" x14ac:dyDescent="0.4">
      <c r="F75" s="3"/>
      <c r="G75" s="3" t="s">
        <v>3</v>
      </c>
      <c r="H75" s="3">
        <f ca="1">SUM(H72:H74)</f>
        <v>8.3303770983565606</v>
      </c>
      <c r="I75" s="3" t="str">
        <f ca="1">_xll.VFORMULA(H75)</f>
        <v>=SUM(H72:H74)</v>
      </c>
      <c r="J75" s="3"/>
      <c r="K75" s="3"/>
      <c r="L7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SimData</vt:lpstr>
      <vt:lpstr>Sheet1</vt:lpstr>
      <vt:lpstr>Sheet2</vt:lpstr>
      <vt:lpstr>Sheet3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Person</cp:lastModifiedBy>
  <dcterms:created xsi:type="dcterms:W3CDTF">2003-03-29T17:59:19Z</dcterms:created>
  <dcterms:modified xsi:type="dcterms:W3CDTF">2015-11-04T22:59:32Z</dcterms:modified>
</cp:coreProperties>
</file>