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asses\AGEC643\HomeWorks\"/>
    </mc:Choice>
  </mc:AlternateContent>
  <bookViews>
    <workbookView xWindow="-405" yWindow="-120" windowWidth="14940" windowHeight="8880" tabRatio="897"/>
  </bookViews>
  <sheets>
    <sheet name="Model" sheetId="1" r:id="rId1"/>
    <sheet name="Stoch" sheetId="5" r:id="rId2"/>
  </sheets>
  <definedNames>
    <definedName name="_xlnm.Print_Area" localSheetId="0">Model!$A$1:$I$217</definedName>
    <definedName name="_xlnm.Print_Area" localSheetId="1">Stoch!$A$10:$F$146</definedName>
  </definedNames>
  <calcPr calcId="162913"/>
</workbook>
</file>

<file path=xl/calcChain.xml><?xml version="1.0" encoding="utf-8"?>
<calcChain xmlns="http://schemas.openxmlformats.org/spreadsheetml/2006/main">
  <c r="C62" i="1" l="1"/>
  <c r="D62" i="1" s="1"/>
  <c r="E62" i="1" s="1"/>
  <c r="F62" i="1" s="1"/>
  <c r="B62" i="1"/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E52" i="1"/>
  <c r="AE51" i="1"/>
  <c r="C267" i="1"/>
  <c r="D229" i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29" i="1"/>
  <c r="B235" i="1" s="1"/>
  <c r="C229" i="1"/>
  <c r="B229" i="1"/>
  <c r="B278" i="1"/>
  <c r="C278" i="1"/>
  <c r="D278" i="1"/>
  <c r="E278" i="1"/>
  <c r="F278" i="1"/>
  <c r="B277" i="1"/>
  <c r="C277" i="1"/>
  <c r="D277" i="1"/>
  <c r="E277" i="1"/>
  <c r="F277" i="1"/>
  <c r="B275" i="1"/>
  <c r="B296" i="1" s="1"/>
  <c r="H236" i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D267" i="1"/>
  <c r="C275" i="1"/>
  <c r="C296" i="1" s="1"/>
  <c r="E267" i="1"/>
  <c r="D275" i="1"/>
  <c r="D296" i="1" s="1"/>
  <c r="E275" i="1"/>
  <c r="E296" i="1" s="1"/>
  <c r="F267" i="1"/>
  <c r="G267" i="1"/>
  <c r="F275" i="1"/>
  <c r="F296" i="1" s="1"/>
  <c r="A1" i="1"/>
  <c r="H268" i="1"/>
  <c r="G116" i="1"/>
  <c r="G75" i="1"/>
  <c r="G128" i="1"/>
  <c r="G300" i="1"/>
  <c r="G280" i="1"/>
  <c r="H271" i="1"/>
  <c r="G277" i="1"/>
  <c r="G301" i="1"/>
  <c r="G83" i="1"/>
  <c r="C52" i="1"/>
  <c r="G112" i="1"/>
  <c r="G97" i="1"/>
  <c r="G120" i="1"/>
  <c r="C47" i="1"/>
  <c r="G86" i="1"/>
  <c r="C48" i="1"/>
  <c r="G299" i="1"/>
  <c r="G124" i="1"/>
  <c r="G279" i="1"/>
  <c r="G276" i="1"/>
  <c r="G94" i="1"/>
  <c r="G130" i="1"/>
  <c r="H270" i="1"/>
  <c r="G77" i="1"/>
  <c r="G113" i="1"/>
  <c r="H269" i="1"/>
  <c r="H272" i="1"/>
  <c r="G297" i="1"/>
  <c r="G82" i="1"/>
  <c r="G298" i="1"/>
  <c r="G129" i="1"/>
  <c r="G102" i="1"/>
  <c r="G181" i="1"/>
  <c r="G183" i="1"/>
  <c r="G121" i="1"/>
  <c r="G103" i="1"/>
  <c r="G182" i="1"/>
  <c r="G80" i="1"/>
  <c r="G92" i="1"/>
  <c r="G98" i="1"/>
  <c r="G278" i="1"/>
  <c r="G81" i="1"/>
  <c r="C51" i="1"/>
  <c r="G185" i="1"/>
  <c r="G184" i="1"/>
  <c r="G125" i="1"/>
  <c r="G87" i="1"/>
  <c r="D235" i="1" l="1"/>
  <c r="B94" i="1"/>
  <c r="C94" i="1" s="1"/>
  <c r="D94" i="1" s="1"/>
  <c r="E94" i="1" s="1"/>
  <c r="F94" i="1" s="1"/>
  <c r="B93" i="1"/>
  <c r="C93" i="1" s="1"/>
  <c r="D93" i="1" s="1"/>
  <c r="E93" i="1" s="1"/>
  <c r="F93" i="1" s="1"/>
  <c r="A250" i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C235" i="1"/>
  <c r="E235" i="1" l="1"/>
  <c r="F235" i="1" s="1"/>
  <c r="B236" i="1" s="1"/>
  <c r="G235" i="1"/>
  <c r="D236" i="1" l="1"/>
  <c r="C236" i="1"/>
  <c r="E236" i="1" l="1"/>
  <c r="F236" i="1" s="1"/>
  <c r="B237" i="1" s="1"/>
  <c r="D237" i="1" s="1"/>
  <c r="G236" i="1"/>
  <c r="C237" i="1" l="1"/>
  <c r="E237" i="1" s="1"/>
  <c r="F237" i="1" s="1"/>
  <c r="B238" i="1" s="1"/>
  <c r="D238" i="1" l="1"/>
  <c r="E238" i="1" s="1"/>
  <c r="F238" i="1" s="1"/>
  <c r="B239" i="1" s="1"/>
  <c r="C238" i="1"/>
  <c r="G237" i="1"/>
  <c r="G238" i="1" s="1"/>
  <c r="D239" i="1" l="1"/>
  <c r="C239" i="1"/>
  <c r="G239" i="1" s="1"/>
  <c r="E239" i="1" l="1"/>
  <c r="F239" i="1" s="1"/>
  <c r="B240" i="1" s="1"/>
  <c r="C240" i="1" l="1"/>
  <c r="D240" i="1"/>
  <c r="E240" i="1" l="1"/>
  <c r="F240" i="1" s="1"/>
  <c r="B241" i="1" s="1"/>
  <c r="C241" i="1" s="1"/>
  <c r="G240" i="1"/>
  <c r="D241" i="1" l="1"/>
  <c r="C269" i="1" s="1"/>
  <c r="G241" i="1"/>
  <c r="C271" i="1"/>
  <c r="E241" i="1" l="1"/>
  <c r="C270" i="1" s="1"/>
  <c r="F241" i="1" l="1"/>
  <c r="B242" i="1" s="1"/>
  <c r="C268" i="1" l="1"/>
  <c r="D242" i="1"/>
  <c r="D269" i="1" s="1"/>
  <c r="C242" i="1"/>
  <c r="G242" i="1" s="1"/>
  <c r="E242" i="1" l="1"/>
  <c r="D270" i="1" l="1"/>
  <c r="F242" i="1"/>
  <c r="B243" i="1" l="1"/>
  <c r="D268" i="1"/>
  <c r="D243" i="1" l="1"/>
  <c r="E269" i="1" s="1"/>
  <c r="C243" i="1"/>
  <c r="E243" i="1" l="1"/>
  <c r="E270" i="1" s="1"/>
  <c r="G243" i="1"/>
  <c r="F243" i="1"/>
  <c r="B244" i="1" l="1"/>
  <c r="E268" i="1"/>
  <c r="D244" i="1" l="1"/>
  <c r="F269" i="1" s="1"/>
  <c r="C244" i="1"/>
  <c r="G244" i="1" s="1"/>
  <c r="E244" i="1" l="1"/>
  <c r="F270" i="1" l="1"/>
  <c r="F244" i="1"/>
  <c r="B245" i="1" l="1"/>
  <c r="F268" i="1"/>
  <c r="D245" i="1" l="1"/>
  <c r="G269" i="1" s="1"/>
  <c r="C245" i="1"/>
  <c r="E245" i="1" l="1"/>
  <c r="G270" i="1" s="1"/>
  <c r="G245" i="1"/>
  <c r="F245" i="1" l="1"/>
  <c r="B246" i="1" s="1"/>
  <c r="G268" i="1" l="1"/>
  <c r="C246" i="1"/>
  <c r="D246" i="1"/>
  <c r="E246" i="1" l="1"/>
  <c r="F246" i="1" s="1"/>
  <c r="B247" i="1" s="1"/>
  <c r="G246" i="1"/>
  <c r="D247" i="1" l="1"/>
  <c r="C247" i="1"/>
  <c r="G247" i="1" s="1"/>
  <c r="E247" i="1" l="1"/>
  <c r="F247" i="1" s="1"/>
  <c r="B248" i="1" s="1"/>
  <c r="D248" i="1" l="1"/>
  <c r="C248" i="1"/>
  <c r="G248" i="1" s="1"/>
  <c r="E248" i="1" l="1"/>
  <c r="F248" i="1" s="1"/>
  <c r="B249" i="1" s="1"/>
  <c r="D249" i="1" l="1"/>
  <c r="C249" i="1"/>
  <c r="E249" i="1" l="1"/>
  <c r="F249" i="1" s="1"/>
  <c r="B250" i="1" s="1"/>
  <c r="C250" i="1" s="1"/>
  <c r="G249" i="1"/>
  <c r="D250" i="1" l="1"/>
  <c r="E250" i="1" s="1"/>
  <c r="F250" i="1" s="1"/>
  <c r="B251" i="1" s="1"/>
  <c r="G250" i="1"/>
  <c r="D251" i="1" l="1"/>
  <c r="C251" i="1"/>
  <c r="E251" i="1" l="1"/>
  <c r="F251" i="1" s="1"/>
  <c r="B252" i="1" s="1"/>
  <c r="D252" i="1" s="1"/>
  <c r="G251" i="1"/>
  <c r="C252" i="1" l="1"/>
  <c r="E252" i="1" s="1"/>
  <c r="F252" i="1" s="1"/>
  <c r="B253" i="1" s="1"/>
  <c r="D253" i="1" l="1"/>
  <c r="E253" i="1" s="1"/>
  <c r="F253" i="1" s="1"/>
  <c r="B254" i="1" s="1"/>
  <c r="C253" i="1"/>
  <c r="G252" i="1"/>
  <c r="G253" i="1" s="1"/>
  <c r="C254" i="1" l="1"/>
  <c r="G254" i="1" s="1"/>
  <c r="D254" i="1"/>
  <c r="E254" i="1"/>
  <c r="F254" i="1" s="1"/>
  <c r="B255" i="1" s="1"/>
  <c r="G255" i="1" l="1"/>
  <c r="C255" i="1"/>
  <c r="D255" i="1"/>
  <c r="E255" i="1" l="1"/>
  <c r="F255" i="1" s="1"/>
  <c r="B256" i="1" s="1"/>
  <c r="G256" i="1" l="1"/>
  <c r="D256" i="1"/>
  <c r="F256" i="1"/>
  <c r="B257" i="1" s="1"/>
  <c r="C256" i="1"/>
  <c r="E256" i="1" s="1"/>
  <c r="D257" i="1" l="1"/>
  <c r="G257" i="1"/>
  <c r="C257" i="1"/>
  <c r="E257" i="1" l="1"/>
  <c r="F257" i="1" s="1"/>
  <c r="B258" i="1" s="1"/>
  <c r="C258" i="1" l="1"/>
  <c r="E258" i="1" s="1"/>
  <c r="F258" i="1" s="1"/>
  <c r="B259" i="1" s="1"/>
  <c r="D258" i="1"/>
  <c r="G258" i="1"/>
  <c r="G259" i="1" l="1"/>
  <c r="D259" i="1"/>
  <c r="F259" i="1"/>
  <c r="B260" i="1" s="1"/>
  <c r="C259" i="1"/>
  <c r="E259" i="1" s="1"/>
  <c r="D260" i="1" l="1"/>
  <c r="G260" i="1"/>
  <c r="C260" i="1"/>
  <c r="E260" i="1" s="1"/>
  <c r="F260" i="1" s="1"/>
  <c r="B261" i="1" s="1"/>
  <c r="C261" i="1" l="1"/>
  <c r="E261" i="1" s="1"/>
  <c r="F261" i="1" s="1"/>
  <c r="B262" i="1" s="1"/>
  <c r="D261" i="1"/>
  <c r="G261" i="1"/>
  <c r="G262" i="1" l="1"/>
  <c r="C262" i="1"/>
  <c r="D262" i="1"/>
  <c r="E262" i="1" l="1"/>
  <c r="F262" i="1" s="1"/>
  <c r="B263" i="1" s="1"/>
  <c r="C263" i="1" l="1"/>
  <c r="D263" i="1"/>
  <c r="G263" i="1"/>
  <c r="E263" i="1" l="1"/>
  <c r="F263" i="1" s="1"/>
  <c r="B264" i="1" s="1"/>
  <c r="C264" i="1" l="1"/>
  <c r="G264" i="1"/>
  <c r="D264" i="1"/>
  <c r="E264" i="1" l="1"/>
  <c r="F264" i="1" s="1"/>
  <c r="B276" i="1" l="1"/>
  <c r="B279" i="1" s="1"/>
  <c r="B297" i="1" s="1"/>
  <c r="B299" i="1" s="1"/>
  <c r="B300" i="1" l="1"/>
  <c r="B298" i="1"/>
  <c r="B301" i="1" l="1"/>
  <c r="C276" i="1" l="1"/>
  <c r="C279" i="1" s="1"/>
  <c r="C297" i="1" s="1"/>
  <c r="C298" i="1" l="1"/>
  <c r="C299" i="1"/>
  <c r="C300" i="1"/>
  <c r="C301" i="1" l="1"/>
  <c r="D276" i="1" l="1"/>
  <c r="D279" i="1" s="1"/>
  <c r="D297" i="1" s="1"/>
  <c r="D299" i="1" l="1"/>
  <c r="D300" i="1"/>
  <c r="D298" i="1"/>
  <c r="D301" i="1" l="1"/>
  <c r="E276" i="1" l="1"/>
  <c r="E279" i="1" s="1"/>
  <c r="E297" i="1" s="1"/>
  <c r="E298" i="1" l="1"/>
  <c r="E299" i="1"/>
  <c r="E300" i="1"/>
  <c r="E301" i="1" l="1"/>
  <c r="F276" i="1" l="1"/>
  <c r="F279" i="1" s="1"/>
  <c r="F297" i="1" s="1"/>
  <c r="F299" i="1" l="1"/>
  <c r="F300" i="1"/>
  <c r="F298" i="1"/>
  <c r="F301" i="1" l="1"/>
</calcChain>
</file>

<file path=xl/sharedStrings.xml><?xml version="1.0" encoding="utf-8"?>
<sst xmlns="http://schemas.openxmlformats.org/spreadsheetml/2006/main" count="267" uniqueCount="234">
  <si>
    <t>Corn</t>
  </si>
  <si>
    <t>Soybean</t>
  </si>
  <si>
    <t>Land Rent</t>
  </si>
  <si>
    <t>APH Yield</t>
  </si>
  <si>
    <t>Yld Fraction</t>
  </si>
  <si>
    <t>Prem/Acre</t>
  </si>
  <si>
    <t>Fixed Costs for the Whole Farm</t>
  </si>
  <si>
    <t>Crop Insurance Assumptions</t>
  </si>
  <si>
    <t>Insured Yld</t>
  </si>
  <si>
    <t>Receipts</t>
  </si>
  <si>
    <t>Soybeans</t>
  </si>
  <si>
    <t>Expenses</t>
  </si>
  <si>
    <t xml:space="preserve">Fixed Costs </t>
  </si>
  <si>
    <t>Crop Mix to Analyze</t>
  </si>
  <si>
    <t>Total Expense</t>
  </si>
  <si>
    <t>Total Receipts</t>
  </si>
  <si>
    <t>Corn Stoch Yield</t>
  </si>
  <si>
    <t>Corn Insured Yield</t>
  </si>
  <si>
    <t xml:space="preserve">Corn Indemnity </t>
  </si>
  <si>
    <t>SB Stoch Yield</t>
  </si>
  <si>
    <t>SB Insured Yield</t>
  </si>
  <si>
    <t>SB Lost Yield</t>
  </si>
  <si>
    <t xml:space="preserve">SB Indemnity </t>
  </si>
  <si>
    <t>Corn Lost Yield</t>
  </si>
  <si>
    <t>Net Cash Income</t>
  </si>
  <si>
    <t>Cash Flow Statement</t>
  </si>
  <si>
    <t>Interest Earned</t>
  </si>
  <si>
    <t>Principal Payments</t>
  </si>
  <si>
    <t>Amount Borrowed</t>
  </si>
  <si>
    <t>Interest Rate</t>
  </si>
  <si>
    <t>Number of Years</t>
  </si>
  <si>
    <t>Operating Interest</t>
  </si>
  <si>
    <t xml:space="preserve">Amount </t>
  </si>
  <si>
    <t>No. Year for</t>
  </si>
  <si>
    <t>Annual</t>
  </si>
  <si>
    <t>First Year of</t>
  </si>
  <si>
    <t>Payment</t>
  </si>
  <si>
    <t>Borrowed</t>
  </si>
  <si>
    <t>Loan Life</t>
  </si>
  <si>
    <t>the Loan</t>
  </si>
  <si>
    <t>The =PMT() formula is in column C and the other columns contain other data to simulate a loan.</t>
  </si>
  <si>
    <t>Constant</t>
  </si>
  <si>
    <t>Calculate</t>
  </si>
  <si>
    <t xml:space="preserve">Total Cost </t>
  </si>
  <si>
    <t>Interest</t>
  </si>
  <si>
    <t>Principal</t>
  </si>
  <si>
    <t xml:space="preserve">Balance </t>
  </si>
  <si>
    <t>of Loan</t>
  </si>
  <si>
    <t>Years</t>
  </si>
  <si>
    <t>Debt Jan. 1st</t>
  </si>
  <si>
    <t>Paid</t>
  </si>
  <si>
    <t>on Dec. 31st</t>
  </si>
  <si>
    <t>to Date</t>
  </si>
  <si>
    <t>Life of the loan</t>
  </si>
  <si>
    <t>First year to simulate</t>
  </si>
  <si>
    <t>Family Living</t>
  </si>
  <si>
    <t>Income Taxes</t>
  </si>
  <si>
    <t>Taxable income Over--</t>
  </si>
  <si>
    <t>But Not</t>
  </si>
  <si>
    <t>Base Tax</t>
  </si>
  <si>
    <t>Marginal</t>
  </si>
  <si>
    <t>of--</t>
  </si>
  <si>
    <t>Over--</t>
  </si>
  <si>
    <t>is:</t>
  </si>
  <si>
    <t>Tax Rate</t>
  </si>
  <si>
    <t>Calculate the income taxes using VLOOKUP to find values in the tax schedule</t>
  </si>
  <si>
    <t>Total Taxes</t>
  </si>
  <si>
    <t>Taxable Income</t>
  </si>
  <si>
    <t>Tax Base</t>
  </si>
  <si>
    <t>Taxes Due</t>
  </si>
  <si>
    <t>Depreciation</t>
  </si>
  <si>
    <t>Other Deductions</t>
  </si>
  <si>
    <t>Cash Outflows</t>
  </si>
  <si>
    <t>Ending Cash Dec 31</t>
  </si>
  <si>
    <t>Beginning Cash Jan 1</t>
  </si>
  <si>
    <t>Balance Sheet</t>
  </si>
  <si>
    <t>Land Debt</t>
  </si>
  <si>
    <t>Cash Flow Deficits</t>
  </si>
  <si>
    <t>Land Debt Payments</t>
  </si>
  <si>
    <t>Repay Deficit Loans</t>
  </si>
  <si>
    <t>Net Worth</t>
  </si>
  <si>
    <t>Base Family Living</t>
  </si>
  <si>
    <t>Cash Inflows</t>
  </si>
  <si>
    <t>Corn Harvest Cost</t>
  </si>
  <si>
    <t>SB Harvest Cost</t>
  </si>
  <si>
    <t>Corn Variable Cost</t>
  </si>
  <si>
    <t>SB Variable Cost</t>
  </si>
  <si>
    <t>Land Loan Information</t>
  </si>
  <si>
    <t>First Year of Loan</t>
  </si>
  <si>
    <t>Corn Indemnity</t>
  </si>
  <si>
    <t>SB Indemnity</t>
  </si>
  <si>
    <t>Corn Mkt Receipts</t>
  </si>
  <si>
    <t>SB Mkt Receipts</t>
  </si>
  <si>
    <t>Beginning Cash Reserves</t>
  </si>
  <si>
    <t>PV Ending Net Worth</t>
  </si>
  <si>
    <t>Discount Factors</t>
  </si>
  <si>
    <t>NPV</t>
  </si>
  <si>
    <t>KOV Table</t>
  </si>
  <si>
    <t>NCFI 1</t>
  </si>
  <si>
    <t>NCFI 2</t>
  </si>
  <si>
    <t>NCFI 3</t>
  </si>
  <si>
    <t>NCFI 4</t>
  </si>
  <si>
    <t>NCFI 5</t>
  </si>
  <si>
    <t>EC 1</t>
  </si>
  <si>
    <t>EC 2</t>
  </si>
  <si>
    <t>EC 3</t>
  </si>
  <si>
    <t>EC 4</t>
  </si>
  <si>
    <t>EC 5</t>
  </si>
  <si>
    <t>PV Family Withdrawals</t>
  </si>
  <si>
    <t>Total Assets</t>
  </si>
  <si>
    <t>Total Liabilities</t>
  </si>
  <si>
    <t>Net Present Value</t>
  </si>
  <si>
    <t>Counter for Real Increase in Net Worth</t>
  </si>
  <si>
    <t>Beginning Land Debt</t>
  </si>
  <si>
    <t>Interest Paid</t>
  </si>
  <si>
    <t>Debt as of Dec 31st</t>
  </si>
  <si>
    <t>Assemble the Projected Mean Prices and Assumed Average Annual Yields</t>
  </si>
  <si>
    <t>Price Basis between Local and National Prices</t>
  </si>
  <si>
    <t>Other Tax Deductions</t>
  </si>
  <si>
    <t>% Change Land Value</t>
  </si>
  <si>
    <t>Crop Insurance Yield Coverage Fractions and Premiums</t>
  </si>
  <si>
    <t>Fraction of Crop to Contract for a Fixed Price</t>
  </si>
  <si>
    <t>Fraction Contracted</t>
  </si>
  <si>
    <t>Contract Price</t>
  </si>
  <si>
    <t>Prime Interest Rate</t>
  </si>
  <si>
    <t>Family Withdrawals</t>
  </si>
  <si>
    <t>Corn inflated by PPI</t>
  </si>
  <si>
    <t>SB inflated by PPI</t>
  </si>
  <si>
    <t>Define the Base and Alternative Scenarios to Analyze</t>
  </si>
  <si>
    <t xml:space="preserve">Calculate Federal Taxable Income </t>
  </si>
  <si>
    <t>Income Tax Schedule for a Corporation Uses Taxable Income above</t>
  </si>
  <si>
    <t>Cash Rent for Land</t>
  </si>
  <si>
    <t>Corn Yield</t>
  </si>
  <si>
    <t>Soybean Yield</t>
  </si>
  <si>
    <t>Land &amp; Building Value</t>
  </si>
  <si>
    <t>Historical National Season Average Prices and Producer's Actual Yield History</t>
  </si>
  <si>
    <t>Simulate Five Years of Stochastic Prices and Yields using a Multivariate Empirical (MVE) Distribution</t>
  </si>
  <si>
    <t>Crop Insurance Assumptions for this Scenario</t>
  </si>
  <si>
    <t>Guaranteed Price</t>
  </si>
  <si>
    <t>Crop Insurance Prem</t>
  </si>
  <si>
    <t>Land rent inflate by CPI</t>
  </si>
  <si>
    <t>Fixed cost inflate by PPI</t>
  </si>
  <si>
    <t>Land Debt Interest</t>
  </si>
  <si>
    <t>Carryover Debt Interest</t>
  </si>
  <si>
    <t>Net Cash Farm Income</t>
  </si>
  <si>
    <t>Family Living Bonus</t>
  </si>
  <si>
    <t>PVENW</t>
  </si>
  <si>
    <t>Income Statement</t>
  </si>
  <si>
    <t>Current Crop Mix</t>
  </si>
  <si>
    <t>Rate of Return on Investment</t>
  </si>
  <si>
    <t xml:space="preserve">Annual ROI </t>
  </si>
  <si>
    <t>Net Returns</t>
  </si>
  <si>
    <t>Interest Costs</t>
  </si>
  <si>
    <t>Avg ROI</t>
  </si>
  <si>
    <t>Cash Dec 31st</t>
  </si>
  <si>
    <t>Land Dec 31st</t>
  </si>
  <si>
    <t>Beginning Net Worth</t>
  </si>
  <si>
    <t>Calculations for the Financial Part of the Farm Model Begin Here</t>
  </si>
  <si>
    <t>Localized Stochastic Market Prices = Stochastic Price plus the Local Price Wedge</t>
  </si>
  <si>
    <t>Calculate Market Receipts = Wted. Average of Stochastic and Contract Prices * Stochastic Production</t>
  </si>
  <si>
    <t>Financial Ratios and Key Output Variables</t>
  </si>
  <si>
    <t>P(EC&lt;0 one year)</t>
  </si>
  <si>
    <t>P(EC&lt;0 two years)</t>
  </si>
  <si>
    <t>Input for Amortizing the Initial Land Loan</t>
  </si>
  <si>
    <t>P(EC&lt;0) Yr 1</t>
  </si>
  <si>
    <t>P(EC&lt;0) Yr 2</t>
  </si>
  <si>
    <t>P(EC&lt;0) Yr 3</t>
  </si>
  <si>
    <t>P(EC&lt;0) Yr 4</t>
  </si>
  <si>
    <t>P(EC&lt;0) Yr 5</t>
  </si>
  <si>
    <t>P(EC&lt;0 2 Yrs) Yr 2</t>
  </si>
  <si>
    <t>P(EC&lt;0 2 Yrs) Yr 3</t>
  </si>
  <si>
    <t>P(EC&lt;0 2 Yrs) Yr 4</t>
  </si>
  <si>
    <t>P(EC&lt;0 2 Yrs) Yr 5</t>
  </si>
  <si>
    <t>Probability of Cash Flow Deficits for 1 year and for 2 Consecutive Years</t>
  </si>
  <si>
    <t>Summarize Data for Use in the Financial Statements</t>
  </si>
  <si>
    <t>Minimum Income Taxes</t>
  </si>
  <si>
    <t>Marginal Tax Rate</t>
  </si>
  <si>
    <t>Bonus Fam. Living % NCFI</t>
  </si>
  <si>
    <t>Depreciation Tax Deduction</t>
  </si>
  <si>
    <t>Local Interest Rate Basis</t>
  </si>
  <si>
    <t>Operating Loan % Year</t>
  </si>
  <si>
    <t>Interest for Cash Reserves</t>
  </si>
  <si>
    <t xml:space="preserve">Producer's Average Yields </t>
  </si>
  <si>
    <t>Manager's Input Data to Simulate a Hypothetical Farm are in Bold</t>
  </si>
  <si>
    <t>Financial Statements</t>
  </si>
  <si>
    <t>ROI 1</t>
  </si>
  <si>
    <t>ROI 2</t>
  </si>
  <si>
    <t>ROI 3</t>
  </si>
  <si>
    <t>ROI 4</t>
  </si>
  <si>
    <t>ROI 5</t>
  </si>
  <si>
    <t>Calculate Crop Insurance Indemnity = IF(Stochastic Yield &lt; Insured Yield, then Lost Yield * Guaranteed Price)</t>
  </si>
  <si>
    <t>Current Crop Insurance Coverage</t>
  </si>
  <si>
    <t>Corn Yield Coverage %</t>
  </si>
  <si>
    <t>SB Yield Coverage %</t>
  </si>
  <si>
    <t>Corn Acres</t>
  </si>
  <si>
    <t>Soybean Acres</t>
  </si>
  <si>
    <t>Acres Owned</t>
  </si>
  <si>
    <t>Acres Cash Rented</t>
  </si>
  <si>
    <t>Fixed Cost Machine Rent</t>
  </si>
  <si>
    <t>Variable Production Costs per Acre</t>
  </si>
  <si>
    <t>Harvest Cost per Bu</t>
  </si>
  <si>
    <t>APH Yield bu</t>
  </si>
  <si>
    <t>Price Guarantee $/bu</t>
  </si>
  <si>
    <t>Stochastic Production = Stochastic Yield * Planted Area</t>
  </si>
  <si>
    <t>Costs of Production = Base Cost in 2009 Inflated by Percentage Change in Prices Paid Index</t>
  </si>
  <si>
    <t>Minimum Annual Family Withdrawals = Base Value for 2009 Inflated by Annual Percentage Change in CPI</t>
  </si>
  <si>
    <t>Corn Premium $/Acre</t>
  </si>
  <si>
    <t>Soybean Premium $/Acre</t>
  </si>
  <si>
    <t>Corn Prices $/bu</t>
  </si>
  <si>
    <t>Soybean Price $/bu</t>
  </si>
  <si>
    <t>Soybean Yield bu/ac</t>
  </si>
  <si>
    <t>Corn Yield bu/ac</t>
  </si>
  <si>
    <t>PPI</t>
  </si>
  <si>
    <t>CPI</t>
  </si>
  <si>
    <t>NCFI = net cash farm income</t>
  </si>
  <si>
    <t>Scenarios 1-4</t>
  </si>
  <si>
    <t>Scenario 1</t>
  </si>
  <si>
    <t>Scenario 2</t>
  </si>
  <si>
    <t>Scenario 3</t>
  </si>
  <si>
    <t>Scenario 4</t>
  </si>
  <si>
    <t>Fraction Contract Corn</t>
  </si>
  <si>
    <t>Fraction Contract Soybeans</t>
  </si>
  <si>
    <t>VC per ACRE</t>
  </si>
  <si>
    <t>Harvest Cost per BU</t>
  </si>
  <si>
    <t>Discount Rate</t>
  </si>
  <si>
    <t>Corn Yld</t>
  </si>
  <si>
    <t>SB Yld</t>
  </si>
  <si>
    <t>Corn Prc</t>
  </si>
  <si>
    <t>SB Prc</t>
  </si>
  <si>
    <t>Projected Mean Prices for Corn and Soybeans from FAPRI</t>
  </si>
  <si>
    <t>Use trend projected Mean Yields for both Crops</t>
  </si>
  <si>
    <t>Projected Season Annual Rates of Inflation and Interest Rates from FAPRI, University of Missouri-Columbia</t>
  </si>
  <si>
    <t>Use the General Procedure to Simulate the four random variables a MVEMP as percent deviates from trend</t>
  </si>
  <si>
    <t>Localized Prices = Stochastic National Price + Local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</si>
</sst>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_(* #,##0_);_(* \(#,##0\);_(* &quot;-&quot;??_);_(@_)"/>
    <numFmt numFmtId="169" formatCode="#,##0.000_);\(#,##0.000\)"/>
    <numFmt numFmtId="170" formatCode="_(* #,##0.000_);_(* \(#,##0.000\);_(* &quot;-&quot;??_);_(@_)"/>
    <numFmt numFmtId="171" formatCode="0.000000"/>
    <numFmt numFmtId="172" formatCode="_(* #,##0.0000_);_(* \(#,##0.00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/>
    <xf numFmtId="0" fontId="4" fillId="0" borderId="0" xfId="0" applyNumberFormat="1" applyFont="1"/>
    <xf numFmtId="0" fontId="4" fillId="0" borderId="0" xfId="0" applyFont="1" applyAlignment="1">
      <alignment horizontal="left" indent="1"/>
    </xf>
    <xf numFmtId="2" fontId="3" fillId="0" borderId="0" xfId="0" applyNumberFormat="1" applyFont="1"/>
    <xf numFmtId="0" fontId="4" fillId="0" borderId="0" xfId="0" applyFont="1" applyAlignment="1">
      <alignment horizontal="left" indent="2"/>
    </xf>
    <xf numFmtId="0" fontId="3" fillId="2" borderId="0" xfId="0" applyFont="1" applyFill="1"/>
    <xf numFmtId="2" fontId="4" fillId="2" borderId="0" xfId="0" applyNumberFormat="1" applyFont="1" applyFill="1"/>
    <xf numFmtId="0" fontId="4" fillId="2" borderId="0" xfId="0" applyFont="1" applyFill="1"/>
    <xf numFmtId="2" fontId="3" fillId="2" borderId="0" xfId="0" applyNumberFormat="1" applyFont="1" applyFill="1" applyAlignment="1">
      <alignment horizontal="left" indent="5"/>
    </xf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left" indent="2"/>
    </xf>
    <xf numFmtId="2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indent="1"/>
    </xf>
    <xf numFmtId="167" fontId="3" fillId="2" borderId="0" xfId="0" applyNumberFormat="1" applyFont="1" applyFill="1"/>
    <xf numFmtId="2" fontId="4" fillId="3" borderId="0" xfId="0" applyNumberFormat="1" applyFont="1" applyFill="1"/>
    <xf numFmtId="9" fontId="3" fillId="2" borderId="0" xfId="2" applyFont="1" applyFill="1"/>
    <xf numFmtId="2" fontId="3" fillId="2" borderId="0" xfId="0" applyNumberFormat="1" applyFont="1" applyFill="1"/>
    <xf numFmtId="0" fontId="4" fillId="2" borderId="0" xfId="0" applyFont="1" applyFill="1" applyAlignment="1">
      <alignment horizontal="left"/>
    </xf>
    <xf numFmtId="164" fontId="3" fillId="2" borderId="0" xfId="0" applyNumberFormat="1" applyFont="1" applyFill="1"/>
    <xf numFmtId="0" fontId="4" fillId="2" borderId="0" xfId="0" applyFont="1" applyFill="1" applyAlignment="1">
      <alignment horizontal="left" indent="3"/>
    </xf>
    <xf numFmtId="0" fontId="3" fillId="2" borderId="0" xfId="0" applyFont="1" applyFill="1" applyAlignment="1">
      <alignment horizontal="left"/>
    </xf>
    <xf numFmtId="2" fontId="4" fillId="0" borderId="0" xfId="0" applyNumberFormat="1" applyFont="1"/>
    <xf numFmtId="0" fontId="3" fillId="0" borderId="0" xfId="0" applyFont="1" applyAlignment="1">
      <alignment horizontal="left" indent="2"/>
    </xf>
    <xf numFmtId="165" fontId="4" fillId="0" borderId="0" xfId="0" applyNumberFormat="1" applyFont="1"/>
    <xf numFmtId="0" fontId="3" fillId="0" borderId="0" xfId="0" applyFont="1" applyAlignment="1">
      <alignment horizontal="left" indent="1"/>
    </xf>
    <xf numFmtId="167" fontId="4" fillId="0" borderId="0" xfId="0" applyNumberFormat="1" applyFont="1"/>
    <xf numFmtId="37" fontId="4" fillId="0" borderId="0" xfId="0" applyNumberFormat="1" applyFont="1"/>
    <xf numFmtId="0" fontId="3" fillId="0" borderId="0" xfId="0" applyFont="1" applyAlignment="1">
      <alignment horizontal="left"/>
    </xf>
    <xf numFmtId="168" fontId="4" fillId="0" borderId="0" xfId="1" applyNumberFormat="1" applyFont="1"/>
    <xf numFmtId="43" fontId="4" fillId="0" borderId="0" xfId="0" applyNumberFormat="1" applyFont="1" applyBorder="1"/>
    <xf numFmtId="172" fontId="4" fillId="0" borderId="0" xfId="1" applyNumberFormat="1" applyFont="1"/>
    <xf numFmtId="43" fontId="4" fillId="0" borderId="0" xfId="1" applyNumberFormat="1" applyFont="1"/>
    <xf numFmtId="2" fontId="4" fillId="0" borderId="0" xfId="0" applyNumberFormat="1" applyFont="1" applyBorder="1"/>
    <xf numFmtId="168" fontId="4" fillId="0" borderId="0" xfId="0" applyNumberFormat="1" applyFont="1"/>
    <xf numFmtId="0" fontId="4" fillId="0" borderId="1" xfId="0" applyFont="1" applyBorder="1" applyAlignment="1">
      <alignment horizontal="left" indent="1"/>
    </xf>
    <xf numFmtId="168" fontId="4" fillId="0" borderId="1" xfId="1" applyNumberFormat="1" applyFont="1" applyBorder="1"/>
    <xf numFmtId="37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indent="1"/>
    </xf>
    <xf numFmtId="168" fontId="4" fillId="0" borderId="1" xfId="0" applyNumberFormat="1" applyFont="1" applyBorder="1"/>
    <xf numFmtId="0" fontId="3" fillId="0" borderId="1" xfId="0" applyFont="1" applyBorder="1" applyAlignment="1">
      <alignment horizontal="left"/>
    </xf>
    <xf numFmtId="43" fontId="4" fillId="0" borderId="0" xfId="0" applyNumberFormat="1" applyFont="1"/>
    <xf numFmtId="10" fontId="4" fillId="0" borderId="0" xfId="2" applyNumberFormat="1" applyFont="1"/>
    <xf numFmtId="1" fontId="4" fillId="0" borderId="0" xfId="2" applyNumberFormat="1" applyFont="1"/>
    <xf numFmtId="10" fontId="4" fillId="0" borderId="1" xfId="2" applyNumberFormat="1" applyFont="1" applyBorder="1"/>
    <xf numFmtId="1" fontId="4" fillId="0" borderId="1" xfId="2" applyNumberFormat="1" applyFont="1" applyBorder="1"/>
    <xf numFmtId="0" fontId="3" fillId="0" borderId="1" xfId="0" applyFont="1" applyBorder="1" applyAlignment="1">
      <alignment horizontal="left" indent="7"/>
    </xf>
    <xf numFmtId="0" fontId="3" fillId="3" borderId="0" xfId="0" applyFont="1" applyFill="1" applyAlignment="1">
      <alignment horizontal="left" indent="1"/>
    </xf>
    <xf numFmtId="168" fontId="4" fillId="3" borderId="0" xfId="0" applyNumberFormat="1" applyFont="1" applyFill="1"/>
    <xf numFmtId="170" fontId="4" fillId="3" borderId="0" xfId="0" applyNumberFormat="1" applyFont="1" applyFill="1"/>
    <xf numFmtId="0" fontId="3" fillId="3" borderId="0" xfId="0" applyFont="1" applyFill="1" applyAlignment="1">
      <alignment horizontal="left"/>
    </xf>
    <xf numFmtId="43" fontId="4" fillId="3" borderId="0" xfId="0" applyNumberFormat="1" applyFont="1" applyFill="1"/>
    <xf numFmtId="0" fontId="3" fillId="3" borderId="1" xfId="0" applyFont="1" applyFill="1" applyBorder="1" applyAlignment="1">
      <alignment horizontal="left"/>
    </xf>
    <xf numFmtId="43" fontId="4" fillId="3" borderId="1" xfId="0" applyNumberFormat="1" applyFont="1" applyFill="1" applyBorder="1"/>
    <xf numFmtId="0" fontId="5" fillId="0" borderId="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39" fontId="6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8" fontId="6" fillId="0" borderId="0" xfId="0" applyNumberFormat="1" applyFont="1" applyBorder="1" applyAlignment="1">
      <alignment horizontal="center"/>
    </xf>
    <xf numFmtId="168" fontId="3" fillId="0" borderId="7" xfId="1" applyNumberFormat="1" applyFont="1" applyBorder="1"/>
    <xf numFmtId="0" fontId="5" fillId="0" borderId="8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39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39" fontId="4" fillId="0" borderId="1" xfId="0" applyNumberFormat="1" applyFont="1" applyBorder="1" applyAlignment="1">
      <alignment horizontal="right"/>
    </xf>
    <xf numFmtId="0" fontId="5" fillId="0" borderId="0" xfId="0" applyNumberFormat="1" applyFont="1"/>
    <xf numFmtId="0" fontId="4" fillId="0" borderId="9" xfId="0" applyNumberFormat="1" applyFont="1" applyBorder="1"/>
    <xf numFmtId="0" fontId="4" fillId="0" borderId="1" xfId="0" applyNumberFormat="1" applyFont="1" applyBorder="1"/>
    <xf numFmtId="0" fontId="4" fillId="0" borderId="10" xfId="0" applyNumberFormat="1" applyFont="1" applyBorder="1"/>
    <xf numFmtId="3" fontId="5" fillId="0" borderId="0" xfId="0" applyNumberFormat="1" applyFont="1"/>
    <xf numFmtId="1" fontId="5" fillId="0" borderId="0" xfId="0" applyNumberFormat="1" applyFont="1"/>
    <xf numFmtId="168" fontId="5" fillId="0" borderId="0" xfId="1" applyNumberFormat="1" applyFont="1"/>
    <xf numFmtId="37" fontId="5" fillId="0" borderId="0" xfId="0" applyNumberFormat="1" applyFont="1"/>
    <xf numFmtId="37" fontId="5" fillId="0" borderId="0" xfId="0" applyNumberFormat="1" applyFont="1" applyAlignment="1">
      <alignment horizontal="right"/>
    </xf>
    <xf numFmtId="37" fontId="3" fillId="0" borderId="0" xfId="0" applyNumberFormat="1" applyFont="1" applyBorder="1"/>
    <xf numFmtId="0" fontId="4" fillId="0" borderId="0" xfId="0" applyNumberFormat="1" applyFont="1" applyAlignment="1">
      <alignment horizontal="center"/>
    </xf>
    <xf numFmtId="37" fontId="5" fillId="0" borderId="1" xfId="0" applyNumberFormat="1" applyFont="1" applyBorder="1"/>
    <xf numFmtId="0" fontId="4" fillId="0" borderId="9" xfId="0" applyNumberFormat="1" applyFont="1" applyBorder="1" applyAlignment="1">
      <alignment horizontal="center"/>
    </xf>
    <xf numFmtId="0" fontId="6" fillId="0" borderId="0" xfId="0" applyNumberFormat="1" applyFont="1"/>
    <xf numFmtId="169" fontId="4" fillId="0" borderId="0" xfId="0" applyNumberFormat="1" applyFont="1"/>
    <xf numFmtId="37" fontId="4" fillId="0" borderId="9" xfId="0" applyNumberFormat="1" applyFont="1" applyBorder="1"/>
    <xf numFmtId="0" fontId="4" fillId="0" borderId="0" xfId="0" applyFont="1" applyFill="1" applyBorder="1"/>
    <xf numFmtId="0" fontId="4" fillId="0" borderId="1" xfId="0" applyFont="1" applyFill="1" applyBorder="1"/>
    <xf numFmtId="0" fontId="4" fillId="4" borderId="0" xfId="0" applyFont="1" applyFill="1"/>
    <xf numFmtId="165" fontId="3" fillId="4" borderId="0" xfId="0" applyNumberFormat="1" applyFont="1" applyFill="1"/>
    <xf numFmtId="164" fontId="3" fillId="4" borderId="0" xfId="0" applyNumberFormat="1" applyFont="1" applyFill="1"/>
    <xf numFmtId="167" fontId="3" fillId="4" borderId="0" xfId="0" applyNumberFormat="1" applyFont="1" applyFill="1"/>
    <xf numFmtId="0" fontId="3" fillId="4" borderId="0" xfId="0" applyFont="1" applyFill="1"/>
    <xf numFmtId="168" fontId="3" fillId="4" borderId="0" xfId="1" applyNumberFormat="1" applyFont="1" applyFill="1"/>
    <xf numFmtId="9" fontId="3" fillId="4" borderId="0" xfId="2" applyFont="1" applyFill="1"/>
    <xf numFmtId="170" fontId="3" fillId="4" borderId="0" xfId="1" applyNumberFormat="1" applyFont="1" applyFill="1"/>
    <xf numFmtId="2" fontId="3" fillId="4" borderId="0" xfId="0" applyNumberFormat="1" applyFont="1" applyFill="1"/>
    <xf numFmtId="166" fontId="3" fillId="4" borderId="0" xfId="0" applyNumberFormat="1" applyFont="1" applyFill="1"/>
    <xf numFmtId="0" fontId="4" fillId="0" borderId="0" xfId="0" applyFont="1" applyAlignment="1">
      <alignment horizontal="left" indent="3"/>
    </xf>
    <xf numFmtId="0" fontId="3" fillId="5" borderId="0" xfId="0" applyFont="1" applyFill="1"/>
    <xf numFmtId="0" fontId="4" fillId="5" borderId="0" xfId="0" applyFont="1" applyFill="1"/>
    <xf numFmtId="0" fontId="3" fillId="5" borderId="3" xfId="0" applyFont="1" applyFill="1" applyBorder="1"/>
    <xf numFmtId="9" fontId="3" fillId="5" borderId="4" xfId="2" applyFont="1" applyFill="1" applyBorder="1"/>
    <xf numFmtId="9" fontId="3" fillId="5" borderId="5" xfId="2" applyFont="1" applyFill="1" applyBorder="1"/>
    <xf numFmtId="0" fontId="3" fillId="5" borderId="2" xfId="0" applyFont="1" applyFill="1" applyBorder="1"/>
    <xf numFmtId="9" fontId="3" fillId="5" borderId="0" xfId="2" applyFont="1" applyFill="1" applyBorder="1"/>
    <xf numFmtId="9" fontId="3" fillId="5" borderId="6" xfId="2" applyFont="1" applyFill="1" applyBorder="1"/>
    <xf numFmtId="2" fontId="3" fillId="5" borderId="2" xfId="0" applyNumberFormat="1" applyFont="1" applyFill="1" applyBorder="1" applyAlignment="1">
      <alignment horizontal="left" indent="5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right"/>
    </xf>
    <xf numFmtId="0" fontId="4" fillId="5" borderId="6" xfId="0" applyFont="1" applyFill="1" applyBorder="1" applyAlignment="1">
      <alignment horizontal="right"/>
    </xf>
    <xf numFmtId="164" fontId="3" fillId="5" borderId="0" xfId="0" applyNumberFormat="1" applyFont="1" applyFill="1" applyBorder="1"/>
    <xf numFmtId="164" fontId="3" fillId="5" borderId="6" xfId="0" applyNumberFormat="1" applyFont="1" applyFill="1" applyBorder="1"/>
    <xf numFmtId="0" fontId="3" fillId="5" borderId="7" xfId="0" applyFont="1" applyFill="1" applyBorder="1"/>
    <xf numFmtId="164" fontId="3" fillId="5" borderId="1" xfId="0" applyNumberFormat="1" applyFont="1" applyFill="1" applyBorder="1"/>
    <xf numFmtId="164" fontId="3" fillId="5" borderId="8" xfId="0" applyNumberFormat="1" applyFont="1" applyFill="1" applyBorder="1"/>
    <xf numFmtId="167" fontId="3" fillId="5" borderId="0" xfId="0" applyNumberFormat="1" applyFont="1" applyFill="1"/>
    <xf numFmtId="171" fontId="4" fillId="5" borderId="0" xfId="0" applyNumberFormat="1" applyFont="1" applyFill="1"/>
    <xf numFmtId="168" fontId="4" fillId="5" borderId="0" xfId="1" applyNumberFormat="1" applyFont="1" applyFill="1"/>
    <xf numFmtId="37" fontId="4" fillId="5" borderId="0" xfId="0" applyNumberFormat="1" applyFont="1" applyFill="1"/>
    <xf numFmtId="0" fontId="3" fillId="5" borderId="0" xfId="0" applyNumberFormat="1" applyFont="1" applyFill="1"/>
    <xf numFmtId="0" fontId="3" fillId="5" borderId="0" xfId="0" applyFont="1" applyFill="1" applyAlignment="1">
      <alignment horizontal="left"/>
    </xf>
    <xf numFmtId="0" fontId="7" fillId="0" borderId="0" xfId="0" applyFont="1"/>
    <xf numFmtId="2" fontId="0" fillId="0" borderId="0" xfId="0" applyNumberFormat="1"/>
    <xf numFmtId="164" fontId="0" fillId="0" borderId="0" xfId="0" applyNumberFormat="1"/>
    <xf numFmtId="0" fontId="8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02"/>
  <sheetViews>
    <sheetView tabSelected="1" topLeftCell="A42" zoomScaleNormal="100" workbookViewId="0">
      <selection activeCell="A42" sqref="A42"/>
    </sheetView>
  </sheetViews>
  <sheetFormatPr defaultColWidth="13.85546875" defaultRowHeight="15" x14ac:dyDescent="0.2"/>
  <cols>
    <col min="1" max="1" width="28.140625" style="2" customWidth="1"/>
    <col min="2" max="9" width="13.85546875" style="2" customWidth="1"/>
    <col min="10" max="22" width="13.85546875" style="96" customWidth="1"/>
    <col min="23" max="50" width="13.85546875" style="3" customWidth="1"/>
    <col min="51" max="16384" width="13.85546875" style="2"/>
  </cols>
  <sheetData>
    <row r="1" spans="1:30" ht="15.75" x14ac:dyDescent="0.25">
      <c r="A1" s="1" t="str">
        <f>_xll.WBNAME()</f>
        <v>2016 HWK 2-2.xls</v>
      </c>
      <c r="V1"/>
      <c r="W1"/>
      <c r="X1"/>
      <c r="Y1"/>
      <c r="Z1"/>
      <c r="AA1"/>
      <c r="AB1"/>
      <c r="AC1"/>
      <c r="AD1"/>
    </row>
    <row r="2" spans="1:30" x14ac:dyDescent="0.2">
      <c r="V2"/>
      <c r="W2"/>
      <c r="X2"/>
      <c r="Y2"/>
      <c r="Z2"/>
      <c r="AA2"/>
      <c r="AB2"/>
      <c r="AC2"/>
      <c r="AD2"/>
    </row>
    <row r="3" spans="1:30" x14ac:dyDescent="0.2">
      <c r="V3"/>
      <c r="W3"/>
      <c r="X3"/>
      <c r="Y3"/>
      <c r="Z3"/>
      <c r="AA3"/>
      <c r="AB3"/>
      <c r="AC3"/>
      <c r="AD3"/>
    </row>
    <row r="4" spans="1:30" ht="15.75" x14ac:dyDescent="0.25">
      <c r="A4" s="1" t="s">
        <v>183</v>
      </c>
      <c r="V4"/>
      <c r="W4"/>
      <c r="X4"/>
      <c r="Y4"/>
      <c r="Z4"/>
      <c r="AA4"/>
      <c r="AB4"/>
      <c r="AC4"/>
      <c r="AD4"/>
    </row>
    <row r="5" spans="1:30" ht="15.75" x14ac:dyDescent="0.25">
      <c r="A5" s="2" t="s">
        <v>54</v>
      </c>
      <c r="B5" s="102">
        <v>2016</v>
      </c>
      <c r="V5"/>
      <c r="W5"/>
      <c r="X5"/>
      <c r="Y5"/>
      <c r="Z5"/>
      <c r="AA5"/>
      <c r="AB5"/>
      <c r="AC5"/>
      <c r="AD5"/>
    </row>
    <row r="6" spans="1:30" ht="15.75" x14ac:dyDescent="0.25">
      <c r="A6" s="2" t="s">
        <v>196</v>
      </c>
      <c r="B6" s="100">
        <v>200</v>
      </c>
      <c r="V6"/>
      <c r="W6"/>
      <c r="X6"/>
      <c r="Y6"/>
      <c r="Z6"/>
      <c r="AA6"/>
      <c r="AB6"/>
      <c r="AC6"/>
      <c r="AD6"/>
    </row>
    <row r="7" spans="1:30" ht="15.75" x14ac:dyDescent="0.25">
      <c r="A7" s="2" t="s">
        <v>197</v>
      </c>
      <c r="B7" s="100">
        <v>800</v>
      </c>
      <c r="F7" s="4"/>
      <c r="V7"/>
      <c r="W7"/>
      <c r="X7"/>
      <c r="Y7"/>
      <c r="Z7"/>
      <c r="AA7"/>
      <c r="AB7"/>
      <c r="AC7"/>
      <c r="AD7"/>
    </row>
    <row r="8" spans="1:30" ht="15.75" x14ac:dyDescent="0.25">
      <c r="A8" s="5" t="s">
        <v>134</v>
      </c>
      <c r="B8" s="103">
        <v>800000</v>
      </c>
      <c r="V8"/>
      <c r="W8"/>
      <c r="X8"/>
      <c r="Y8"/>
      <c r="Z8"/>
      <c r="AA8"/>
      <c r="AB8"/>
      <c r="AC8"/>
      <c r="AD8"/>
    </row>
    <row r="9" spans="1:30" ht="15.75" x14ac:dyDescent="0.25">
      <c r="A9" s="5" t="s">
        <v>119</v>
      </c>
      <c r="B9" s="104">
        <v>0.05</v>
      </c>
      <c r="V9"/>
      <c r="W9"/>
      <c r="X9"/>
      <c r="Y9"/>
      <c r="Z9"/>
      <c r="AA9"/>
      <c r="AB9"/>
      <c r="AC9"/>
      <c r="AD9"/>
    </row>
    <row r="10" spans="1:30" ht="15.75" x14ac:dyDescent="0.25">
      <c r="A10" s="5" t="s">
        <v>93</v>
      </c>
      <c r="B10" s="103">
        <v>25000</v>
      </c>
      <c r="V10"/>
      <c r="W10"/>
      <c r="X10"/>
      <c r="Y10"/>
      <c r="Z10"/>
      <c r="AA10"/>
      <c r="AB10"/>
      <c r="AC10"/>
      <c r="AD10"/>
    </row>
    <row r="11" spans="1:30" ht="15.75" x14ac:dyDescent="0.25">
      <c r="A11" s="5" t="s">
        <v>81</v>
      </c>
      <c r="B11" s="103">
        <v>40000</v>
      </c>
      <c r="V11"/>
      <c r="W11"/>
      <c r="X11"/>
      <c r="Y11"/>
      <c r="Z11"/>
      <c r="AA11"/>
      <c r="AB11"/>
      <c r="AC11"/>
      <c r="AD11"/>
    </row>
    <row r="12" spans="1:30" ht="15.75" x14ac:dyDescent="0.25">
      <c r="A12" s="5" t="s">
        <v>177</v>
      </c>
      <c r="B12" s="104">
        <v>0.05</v>
      </c>
      <c r="C12" s="2" t="s">
        <v>214</v>
      </c>
      <c r="V12"/>
      <c r="W12"/>
      <c r="X12"/>
      <c r="Y12"/>
      <c r="Z12"/>
      <c r="AA12"/>
      <c r="AB12"/>
      <c r="AC12"/>
      <c r="AD12"/>
    </row>
    <row r="13" spans="1:30" ht="15.75" x14ac:dyDescent="0.25">
      <c r="A13" s="130" t="s">
        <v>224</v>
      </c>
      <c r="B13" s="105">
        <v>0.125</v>
      </c>
      <c r="V13"/>
      <c r="W13"/>
      <c r="X13"/>
      <c r="Y13"/>
      <c r="Z13"/>
      <c r="AA13"/>
      <c r="AB13"/>
      <c r="AC13"/>
      <c r="AD13"/>
    </row>
    <row r="14" spans="1:30" ht="15.75" x14ac:dyDescent="0.25">
      <c r="A14" s="5" t="s">
        <v>178</v>
      </c>
      <c r="B14" s="103">
        <v>25000</v>
      </c>
      <c r="D14" s="1"/>
      <c r="V14"/>
      <c r="W14"/>
      <c r="X14"/>
      <c r="Y14"/>
      <c r="Z14"/>
      <c r="AA14"/>
      <c r="AB14"/>
      <c r="AC14"/>
      <c r="AD14"/>
    </row>
    <row r="15" spans="1:30" ht="15.75" x14ac:dyDescent="0.25">
      <c r="A15" s="5" t="s">
        <v>118</v>
      </c>
      <c r="B15" s="103">
        <v>4000</v>
      </c>
      <c r="C15" s="1"/>
      <c r="D15" s="1"/>
      <c r="V15"/>
      <c r="W15"/>
      <c r="X15"/>
      <c r="Y15"/>
      <c r="Z15"/>
      <c r="AA15"/>
      <c r="AB15"/>
      <c r="AC15"/>
      <c r="AD15"/>
    </row>
    <row r="16" spans="1:30" ht="15.75" x14ac:dyDescent="0.25">
      <c r="A16" s="2" t="s">
        <v>179</v>
      </c>
      <c r="B16" s="102">
        <v>0.05</v>
      </c>
      <c r="D16" s="1"/>
      <c r="V16"/>
      <c r="W16"/>
      <c r="X16"/>
      <c r="Y16"/>
      <c r="Z16"/>
      <c r="AA16"/>
      <c r="AB16"/>
      <c r="AC16"/>
      <c r="AD16"/>
    </row>
    <row r="17" spans="1:30" ht="15.75" x14ac:dyDescent="0.25">
      <c r="A17" s="2" t="s">
        <v>180</v>
      </c>
      <c r="B17" s="104">
        <v>0.5</v>
      </c>
      <c r="V17"/>
      <c r="W17"/>
      <c r="X17"/>
      <c r="Y17"/>
      <c r="Z17"/>
      <c r="AA17"/>
      <c r="AB17"/>
      <c r="AC17"/>
      <c r="AD17"/>
    </row>
    <row r="18" spans="1:30" ht="15.75" x14ac:dyDescent="0.25">
      <c r="A18" s="2" t="s">
        <v>181</v>
      </c>
      <c r="B18" s="102">
        <v>0.03</v>
      </c>
      <c r="V18"/>
      <c r="W18"/>
      <c r="X18"/>
      <c r="Y18"/>
      <c r="Z18"/>
      <c r="AA18"/>
      <c r="AB18"/>
      <c r="AC18"/>
      <c r="AD18"/>
    </row>
    <row r="19" spans="1:30" ht="15.75" x14ac:dyDescent="0.25">
      <c r="A19" s="1" t="s">
        <v>199</v>
      </c>
      <c r="B19" s="98"/>
      <c r="C19" s="1"/>
      <c r="V19"/>
      <c r="W19"/>
      <c r="X19"/>
      <c r="Y19"/>
      <c r="Z19"/>
      <c r="AA19"/>
      <c r="AB19"/>
      <c r="AC19"/>
      <c r="AD19"/>
    </row>
    <row r="20" spans="1:30" ht="15.75" x14ac:dyDescent="0.25">
      <c r="A20" s="6" t="s">
        <v>0</v>
      </c>
      <c r="B20" s="106">
        <v>165</v>
      </c>
      <c r="V20"/>
      <c r="W20"/>
      <c r="X20"/>
      <c r="Y20"/>
      <c r="Z20"/>
      <c r="AA20"/>
      <c r="AB20"/>
      <c r="AC20"/>
      <c r="AD20"/>
    </row>
    <row r="21" spans="1:30" ht="15.75" x14ac:dyDescent="0.25">
      <c r="A21" s="6" t="s">
        <v>1</v>
      </c>
      <c r="B21" s="106">
        <v>101</v>
      </c>
      <c r="C21" s="1"/>
      <c r="V21"/>
      <c r="W21"/>
      <c r="X21"/>
      <c r="Y21"/>
      <c r="Z21"/>
      <c r="AA21"/>
      <c r="AB21"/>
      <c r="AC21"/>
      <c r="AD21"/>
    </row>
    <row r="22" spans="1:30" ht="15.75" x14ac:dyDescent="0.25">
      <c r="A22" s="1" t="s">
        <v>200</v>
      </c>
      <c r="B22" s="98"/>
      <c r="C22" s="1"/>
      <c r="V22"/>
      <c r="W22"/>
      <c r="X22"/>
      <c r="Y22"/>
      <c r="Z22"/>
      <c r="AA22"/>
      <c r="AB22"/>
      <c r="AC22"/>
      <c r="AD22"/>
    </row>
    <row r="23" spans="1:30" ht="15.75" x14ac:dyDescent="0.25">
      <c r="A23" s="6" t="s">
        <v>0</v>
      </c>
      <c r="B23" s="107">
        <v>0.38</v>
      </c>
      <c r="C23" s="1"/>
      <c r="V23"/>
      <c r="W23"/>
      <c r="X23"/>
      <c r="Y23"/>
      <c r="Z23"/>
      <c r="AA23"/>
      <c r="AB23"/>
      <c r="AC23"/>
      <c r="AD23"/>
    </row>
    <row r="24" spans="1:30" ht="15.75" x14ac:dyDescent="0.25">
      <c r="A24" s="6" t="s">
        <v>1</v>
      </c>
      <c r="B24" s="107">
        <v>0.3</v>
      </c>
      <c r="C24" s="1"/>
      <c r="V24"/>
      <c r="W24"/>
      <c r="X24"/>
      <c r="Y24"/>
      <c r="Z24"/>
      <c r="AA24"/>
      <c r="AB24"/>
      <c r="AC24"/>
      <c r="AD24"/>
    </row>
    <row r="25" spans="1:30" ht="15.75" x14ac:dyDescent="0.25">
      <c r="A25" s="1" t="s">
        <v>6</v>
      </c>
      <c r="B25" s="98"/>
      <c r="C25" s="1"/>
      <c r="V25"/>
      <c r="W25"/>
      <c r="X25"/>
      <c r="Y25"/>
      <c r="Z25"/>
      <c r="AA25"/>
      <c r="AB25"/>
      <c r="AC25"/>
      <c r="AD25"/>
    </row>
    <row r="26" spans="1:30" ht="15.75" x14ac:dyDescent="0.25">
      <c r="A26" s="6" t="s">
        <v>131</v>
      </c>
      <c r="B26" s="103">
        <v>142500</v>
      </c>
      <c r="V26"/>
      <c r="W26"/>
      <c r="X26"/>
      <c r="Y26"/>
      <c r="Z26"/>
      <c r="AA26"/>
      <c r="AB26"/>
      <c r="AC26"/>
      <c r="AD26"/>
    </row>
    <row r="27" spans="1:30" ht="15.75" x14ac:dyDescent="0.25">
      <c r="A27" s="6" t="s">
        <v>198</v>
      </c>
      <c r="B27" s="103">
        <v>63360</v>
      </c>
      <c r="C27" s="1"/>
      <c r="V27"/>
      <c r="W27"/>
      <c r="X27"/>
      <c r="Y27"/>
      <c r="Z27"/>
      <c r="AA27"/>
      <c r="AB27"/>
      <c r="AC27"/>
      <c r="AD27"/>
    </row>
    <row r="28" spans="1:30" ht="15.75" x14ac:dyDescent="0.25">
      <c r="A28" s="1" t="s">
        <v>182</v>
      </c>
      <c r="B28" s="2">
        <v>2010</v>
      </c>
      <c r="C28" s="2">
        <v>2011</v>
      </c>
      <c r="D28" s="2">
        <v>2012</v>
      </c>
      <c r="E28" s="2">
        <v>2013</v>
      </c>
      <c r="F28" s="2">
        <v>2014</v>
      </c>
      <c r="V28"/>
      <c r="W28"/>
      <c r="X28"/>
      <c r="Y28"/>
      <c r="Z28"/>
      <c r="AA28"/>
      <c r="AB28"/>
      <c r="AC28"/>
      <c r="AD28"/>
    </row>
    <row r="29" spans="1:30" ht="15.75" x14ac:dyDescent="0.25">
      <c r="A29" s="2" t="s">
        <v>132</v>
      </c>
      <c r="B29" s="100">
        <v>154</v>
      </c>
      <c r="C29" s="100">
        <v>159</v>
      </c>
      <c r="D29" s="100">
        <v>163</v>
      </c>
      <c r="E29" s="100">
        <v>163</v>
      </c>
      <c r="F29" s="100">
        <v>166.7</v>
      </c>
      <c r="V29"/>
      <c r="W29"/>
      <c r="X29"/>
      <c r="Y29"/>
      <c r="Z29"/>
      <c r="AA29"/>
      <c r="AB29"/>
      <c r="AC29"/>
      <c r="AD29"/>
    </row>
    <row r="30" spans="1:30" ht="15.75" x14ac:dyDescent="0.25">
      <c r="A30" s="2" t="s">
        <v>133</v>
      </c>
      <c r="B30" s="100">
        <v>52</v>
      </c>
      <c r="C30" s="100">
        <v>55</v>
      </c>
      <c r="D30" s="100">
        <v>58</v>
      </c>
      <c r="E30" s="100">
        <v>58</v>
      </c>
      <c r="F30" s="100">
        <v>60</v>
      </c>
      <c r="V30"/>
      <c r="W30"/>
      <c r="X30"/>
      <c r="Y30"/>
      <c r="Z30"/>
      <c r="AA30"/>
      <c r="AB30"/>
      <c r="AC30"/>
      <c r="AD30"/>
    </row>
    <row r="31" spans="1:30" ht="15.75" x14ac:dyDescent="0.25">
      <c r="A31" s="1" t="s">
        <v>117</v>
      </c>
      <c r="V31"/>
      <c r="W31"/>
      <c r="X31"/>
      <c r="Y31"/>
      <c r="Z31"/>
      <c r="AA31"/>
      <c r="AB31"/>
      <c r="AC31"/>
      <c r="AD31"/>
    </row>
    <row r="32" spans="1:30" ht="15.75" x14ac:dyDescent="0.25">
      <c r="A32" s="8" t="s">
        <v>0</v>
      </c>
      <c r="B32" s="107">
        <v>-0.14000000000000001</v>
      </c>
      <c r="V32"/>
      <c r="W32"/>
      <c r="X32"/>
      <c r="Y32"/>
      <c r="Z32"/>
      <c r="AA32"/>
      <c r="AB32"/>
      <c r="AC32"/>
      <c r="AD32"/>
    </row>
    <row r="33" spans="1:30" ht="15.75" x14ac:dyDescent="0.25">
      <c r="A33" s="8" t="s">
        <v>1</v>
      </c>
      <c r="B33" s="107">
        <v>-7.0000000000000007E-2</v>
      </c>
      <c r="V33"/>
      <c r="W33"/>
      <c r="X33"/>
      <c r="Y33"/>
      <c r="Z33"/>
      <c r="AA33"/>
      <c r="AB33"/>
      <c r="AC33"/>
      <c r="AD33"/>
    </row>
    <row r="34" spans="1:30" ht="15.75" x14ac:dyDescent="0.25">
      <c r="A34" s="1" t="s">
        <v>87</v>
      </c>
      <c r="B34" s="98"/>
      <c r="V34"/>
      <c r="W34"/>
      <c r="X34"/>
      <c r="Y34"/>
      <c r="Z34"/>
      <c r="AA34"/>
      <c r="AB34"/>
      <c r="AC34"/>
      <c r="AD34"/>
    </row>
    <row r="35" spans="1:30" ht="15.75" x14ac:dyDescent="0.25">
      <c r="A35" s="6" t="s">
        <v>28</v>
      </c>
      <c r="B35" s="103">
        <v>500000</v>
      </c>
      <c r="V35"/>
      <c r="W35"/>
      <c r="X35"/>
      <c r="Y35"/>
      <c r="Z35"/>
      <c r="AA35"/>
      <c r="AB35"/>
      <c r="AC35"/>
      <c r="AD35"/>
    </row>
    <row r="36" spans="1:30" ht="15.75" x14ac:dyDescent="0.25">
      <c r="A36" s="6" t="s">
        <v>29</v>
      </c>
      <c r="B36" s="102">
        <v>7.4999999999999997E-2</v>
      </c>
      <c r="V36"/>
      <c r="W36"/>
      <c r="X36"/>
      <c r="Y36"/>
      <c r="Z36"/>
      <c r="AA36"/>
      <c r="AB36"/>
      <c r="AC36"/>
      <c r="AD36"/>
    </row>
    <row r="37" spans="1:30" ht="15.75" x14ac:dyDescent="0.25">
      <c r="A37" s="6" t="s">
        <v>30</v>
      </c>
      <c r="B37" s="102">
        <v>20</v>
      </c>
      <c r="V37"/>
      <c r="W37"/>
      <c r="X37"/>
      <c r="Y37"/>
      <c r="Z37"/>
      <c r="AA37"/>
      <c r="AB37"/>
      <c r="AC37"/>
      <c r="AD37"/>
    </row>
    <row r="38" spans="1:30" ht="15.75" x14ac:dyDescent="0.25">
      <c r="A38" s="6" t="s">
        <v>88</v>
      </c>
      <c r="B38" s="102">
        <v>2004</v>
      </c>
      <c r="V38"/>
      <c r="W38"/>
      <c r="X38"/>
      <c r="Y38"/>
      <c r="Z38"/>
      <c r="AA38"/>
      <c r="AB38"/>
      <c r="AC38"/>
      <c r="AD38"/>
    </row>
    <row r="39" spans="1:30" ht="15.75" x14ac:dyDescent="0.25">
      <c r="A39" s="1" t="s">
        <v>7</v>
      </c>
      <c r="V39"/>
      <c r="W39"/>
      <c r="X39"/>
      <c r="Y39"/>
      <c r="Z39"/>
      <c r="AA39"/>
      <c r="AB39"/>
      <c r="AC39"/>
      <c r="AD39"/>
    </row>
    <row r="40" spans="1:30" x14ac:dyDescent="0.2">
      <c r="B40" s="2" t="s">
        <v>201</v>
      </c>
      <c r="C40" s="2" t="s">
        <v>202</v>
      </c>
      <c r="V40"/>
      <c r="W40"/>
      <c r="X40"/>
      <c r="Y40"/>
      <c r="Z40"/>
      <c r="AA40"/>
      <c r="AB40"/>
      <c r="AC40"/>
      <c r="AD40"/>
    </row>
    <row r="41" spans="1:30" ht="15.75" x14ac:dyDescent="0.25">
      <c r="A41" s="6" t="s">
        <v>0</v>
      </c>
      <c r="B41" s="106">
        <v>145</v>
      </c>
      <c r="C41" s="101">
        <v>3</v>
      </c>
      <c r="V41"/>
      <c r="W41"/>
      <c r="X41"/>
      <c r="Y41"/>
      <c r="Z41"/>
      <c r="AA41"/>
      <c r="AB41"/>
      <c r="AC41"/>
      <c r="AD41"/>
    </row>
    <row r="42" spans="1:30" ht="15.75" x14ac:dyDescent="0.25">
      <c r="A42" s="6" t="s">
        <v>1</v>
      </c>
      <c r="B42" s="106">
        <v>50</v>
      </c>
      <c r="C42" s="101">
        <v>6</v>
      </c>
      <c r="V42"/>
      <c r="W42"/>
      <c r="X42"/>
      <c r="Y42"/>
      <c r="Z42"/>
      <c r="AA42"/>
      <c r="AB42"/>
      <c r="AC42"/>
      <c r="AD42"/>
    </row>
    <row r="43" spans="1:30" x14ac:dyDescent="0.2">
      <c r="V43"/>
      <c r="W43"/>
      <c r="X43"/>
      <c r="Y43"/>
      <c r="Z43"/>
      <c r="AA43"/>
      <c r="AB43"/>
      <c r="AC43"/>
      <c r="AD43"/>
    </row>
    <row r="44" spans="1:30" ht="15.75" x14ac:dyDescent="0.25">
      <c r="A44" s="9" t="s">
        <v>128</v>
      </c>
      <c r="B44" s="10"/>
      <c r="C44" s="10"/>
      <c r="D44" s="10"/>
      <c r="E44" s="10"/>
      <c r="F44" s="10"/>
      <c r="G44" s="11"/>
      <c r="H44" s="11"/>
      <c r="I44" s="11"/>
      <c r="V44"/>
      <c r="W44"/>
      <c r="X44"/>
      <c r="Y44"/>
      <c r="Z44"/>
      <c r="AA44"/>
      <c r="AB44"/>
      <c r="AC44"/>
      <c r="AD44"/>
    </row>
    <row r="45" spans="1:30" ht="15.75" x14ac:dyDescent="0.25">
      <c r="A45" s="9" t="s">
        <v>121</v>
      </c>
      <c r="B45" s="10"/>
      <c r="C45" s="10"/>
      <c r="D45" s="11"/>
      <c r="E45" s="12" t="s">
        <v>215</v>
      </c>
      <c r="F45" s="11"/>
      <c r="G45" s="10"/>
      <c r="H45" s="11"/>
      <c r="I45" s="11"/>
      <c r="V45"/>
      <c r="W45"/>
      <c r="X45"/>
      <c r="Y45"/>
      <c r="Z45"/>
      <c r="AA45"/>
      <c r="AB45"/>
      <c r="AC45"/>
      <c r="AD45"/>
    </row>
    <row r="46" spans="1:30" ht="16.5" thickBot="1" x14ac:dyDescent="0.3">
      <c r="A46" s="9"/>
      <c r="B46" s="13" t="s">
        <v>123</v>
      </c>
      <c r="C46" s="14" t="s">
        <v>122</v>
      </c>
      <c r="D46" s="10"/>
      <c r="E46" s="9" t="s">
        <v>216</v>
      </c>
      <c r="F46" s="9" t="s">
        <v>217</v>
      </c>
      <c r="G46" s="9" t="s">
        <v>218</v>
      </c>
      <c r="H46" s="9" t="s">
        <v>219</v>
      </c>
      <c r="I46" s="15"/>
      <c r="V46"/>
      <c r="W46"/>
      <c r="X46"/>
      <c r="Y46"/>
      <c r="Z46"/>
      <c r="AA46"/>
      <c r="AB46"/>
      <c r="AC46"/>
      <c r="AD46"/>
    </row>
    <row r="47" spans="1:30" ht="15.75" x14ac:dyDescent="0.25">
      <c r="A47" s="16" t="s">
        <v>0</v>
      </c>
      <c r="B47" s="17">
        <v>3.2</v>
      </c>
      <c r="C47" s="18">
        <f ca="1">_xll.SCENARIO(E47:H47)</f>
        <v>0.5</v>
      </c>
      <c r="D47" s="10"/>
      <c r="E47" s="111">
        <v>0.5</v>
      </c>
      <c r="F47" s="112">
        <v>0.25</v>
      </c>
      <c r="G47" s="112">
        <v>0</v>
      </c>
      <c r="H47" s="113">
        <v>0.75</v>
      </c>
      <c r="I47" s="19"/>
      <c r="V47"/>
      <c r="W47"/>
      <c r="X47"/>
      <c r="Y47"/>
      <c r="Z47"/>
      <c r="AA47"/>
      <c r="AB47"/>
      <c r="AC47"/>
      <c r="AD47"/>
    </row>
    <row r="48" spans="1:30" ht="15.75" x14ac:dyDescent="0.25">
      <c r="A48" s="16" t="s">
        <v>10</v>
      </c>
      <c r="B48" s="17">
        <v>6.4</v>
      </c>
      <c r="C48" s="18">
        <f ca="1">_xll.SCENARIO(E48:H48)</f>
        <v>0.5</v>
      </c>
      <c r="D48" s="10"/>
      <c r="E48" s="114">
        <v>0.5</v>
      </c>
      <c r="F48" s="115">
        <v>0.25</v>
      </c>
      <c r="G48" s="115">
        <v>0</v>
      </c>
      <c r="H48" s="116">
        <v>0.75</v>
      </c>
      <c r="I48" s="19"/>
      <c r="V48"/>
      <c r="W48"/>
      <c r="X48"/>
      <c r="Y48"/>
      <c r="Z48"/>
      <c r="AA48"/>
      <c r="AB48"/>
      <c r="AC48"/>
      <c r="AD48"/>
    </row>
    <row r="49" spans="1:31" ht="15.75" x14ac:dyDescent="0.25">
      <c r="A49" s="16"/>
      <c r="B49" s="20"/>
      <c r="C49" s="10"/>
      <c r="D49" s="11"/>
      <c r="E49" s="117"/>
      <c r="F49" s="118"/>
      <c r="G49" s="115"/>
      <c r="H49" s="116"/>
      <c r="I49" s="19"/>
      <c r="V49"/>
      <c r="W49"/>
      <c r="X49"/>
      <c r="Y49"/>
      <c r="Z49"/>
      <c r="AA49"/>
      <c r="AB49"/>
      <c r="AC49"/>
      <c r="AD49"/>
    </row>
    <row r="50" spans="1:31" ht="15.75" x14ac:dyDescent="0.25">
      <c r="A50" s="9" t="s">
        <v>13</v>
      </c>
      <c r="B50" s="21" t="s">
        <v>148</v>
      </c>
      <c r="C50" s="11"/>
      <c r="D50" s="11"/>
      <c r="E50" s="114"/>
      <c r="F50" s="119"/>
      <c r="G50" s="119"/>
      <c r="H50" s="120"/>
      <c r="I50" s="13"/>
      <c r="V50"/>
      <c r="W50"/>
      <c r="X50"/>
      <c r="Y50"/>
      <c r="Z50"/>
      <c r="AA50"/>
      <c r="AB50"/>
      <c r="AC50"/>
      <c r="AD50"/>
    </row>
    <row r="51" spans="1:31" ht="15.75" x14ac:dyDescent="0.25">
      <c r="A51" s="16" t="s">
        <v>194</v>
      </c>
      <c r="B51" s="11"/>
      <c r="C51" s="18">
        <f ca="1">_xll.SCENARIO(E51:H51)</f>
        <v>600</v>
      </c>
      <c r="D51" s="10"/>
      <c r="E51" s="114">
        <v>600</v>
      </c>
      <c r="F51" s="121">
        <v>700</v>
      </c>
      <c r="G51" s="121">
        <v>800</v>
      </c>
      <c r="H51" s="122">
        <v>500</v>
      </c>
      <c r="I51" s="22"/>
      <c r="K51" s="96">
        <v>600</v>
      </c>
      <c r="L51" s="96">
        <v>700</v>
      </c>
      <c r="M51" s="96">
        <v>800</v>
      </c>
      <c r="N51" s="96">
        <v>500</v>
      </c>
      <c r="V51"/>
      <c r="W51"/>
      <c r="X51"/>
      <c r="Y51"/>
      <c r="Z51"/>
      <c r="AA51"/>
      <c r="AB51"/>
      <c r="AC51"/>
      <c r="AD51"/>
      <c r="AE51" s="3">
        <f>Z51/1350</f>
        <v>0</v>
      </c>
    </row>
    <row r="52" spans="1:31" ht="16.5" thickBot="1" x14ac:dyDescent="0.3">
      <c r="A52" s="16" t="s">
        <v>195</v>
      </c>
      <c r="B52" s="11"/>
      <c r="C52" s="18">
        <f ca="1">_xll.SCENARIO(E52:H52)</f>
        <v>400</v>
      </c>
      <c r="D52" s="10"/>
      <c r="E52" s="123">
        <v>400</v>
      </c>
      <c r="F52" s="124">
        <v>300</v>
      </c>
      <c r="G52" s="124">
        <v>200</v>
      </c>
      <c r="H52" s="125">
        <v>500</v>
      </c>
      <c r="I52" s="22"/>
      <c r="K52" s="96">
        <v>400</v>
      </c>
      <c r="L52" s="96">
        <v>300</v>
      </c>
      <c r="M52" s="96">
        <v>200</v>
      </c>
      <c r="N52" s="96">
        <v>500</v>
      </c>
      <c r="V52"/>
      <c r="W52"/>
      <c r="X52"/>
      <c r="Y52"/>
      <c r="Z52"/>
      <c r="AA52"/>
      <c r="AB52"/>
      <c r="AC52"/>
      <c r="AD52"/>
      <c r="AE52" s="3">
        <f>Z52/1350</f>
        <v>0</v>
      </c>
    </row>
    <row r="53" spans="1:31" x14ac:dyDescent="0.2">
      <c r="A53" s="23"/>
      <c r="B53" s="11"/>
      <c r="C53" s="11"/>
      <c r="D53" s="11"/>
      <c r="E53" s="11"/>
      <c r="F53" s="10"/>
      <c r="G53" s="10"/>
      <c r="H53" s="10"/>
      <c r="I53" s="10"/>
      <c r="V53"/>
      <c r="W53"/>
      <c r="X53"/>
      <c r="Y53"/>
      <c r="Z53"/>
      <c r="AA53"/>
      <c r="AB53"/>
      <c r="AC53"/>
      <c r="AD53"/>
    </row>
    <row r="54" spans="1:31" ht="15.75" x14ac:dyDescent="0.25">
      <c r="A54" s="24" t="s">
        <v>120</v>
      </c>
      <c r="B54" s="11"/>
      <c r="C54" s="11"/>
      <c r="D54" s="11"/>
      <c r="E54" s="12"/>
      <c r="F54" s="11"/>
      <c r="G54" s="11"/>
      <c r="H54" s="11"/>
      <c r="I54" s="11"/>
      <c r="V54"/>
      <c r="W54"/>
      <c r="X54"/>
      <c r="Y54"/>
      <c r="Z54"/>
      <c r="AA54"/>
      <c r="AB54"/>
      <c r="AC54"/>
      <c r="AD54"/>
    </row>
    <row r="55" spans="1:31" x14ac:dyDescent="0.2">
      <c r="A55" s="21"/>
      <c r="B55" s="11"/>
      <c r="C55" s="21" t="s">
        <v>191</v>
      </c>
      <c r="D55" s="11"/>
      <c r="E55" s="11"/>
      <c r="F55" s="13"/>
      <c r="G55" s="13"/>
      <c r="H55" s="13"/>
      <c r="I55" s="13"/>
      <c r="V55"/>
      <c r="W55"/>
      <c r="X55"/>
      <c r="Y55"/>
      <c r="Z55"/>
      <c r="AA55"/>
      <c r="AB55"/>
      <c r="AC55"/>
      <c r="AD55"/>
    </row>
    <row r="56" spans="1:31" ht="15.75" x14ac:dyDescent="0.25">
      <c r="A56" s="16" t="s">
        <v>192</v>
      </c>
      <c r="B56" s="11"/>
      <c r="C56" s="109">
        <v>0.85</v>
      </c>
      <c r="D56" s="10"/>
      <c r="E56" s="11"/>
      <c r="F56" s="9"/>
      <c r="G56" s="9"/>
      <c r="H56" s="20"/>
      <c r="I56" s="9"/>
      <c r="V56"/>
      <c r="W56"/>
      <c r="X56"/>
      <c r="Y56"/>
      <c r="Z56"/>
      <c r="AA56"/>
      <c r="AB56"/>
      <c r="AC56"/>
      <c r="AD56"/>
    </row>
    <row r="57" spans="1:31" ht="15.75" x14ac:dyDescent="0.25">
      <c r="A57" s="16" t="s">
        <v>193</v>
      </c>
      <c r="B57" s="11"/>
      <c r="C57" s="109">
        <v>0.85</v>
      </c>
      <c r="D57" s="10"/>
      <c r="E57" s="11"/>
      <c r="F57" s="9"/>
      <c r="G57" s="9"/>
      <c r="H57" s="20"/>
      <c r="I57" s="9"/>
      <c r="V57"/>
      <c r="W57"/>
      <c r="X57"/>
      <c r="Y57"/>
      <c r="Z57"/>
      <c r="AA57"/>
      <c r="AB57"/>
      <c r="AC57"/>
      <c r="AD57"/>
    </row>
    <row r="58" spans="1:31" ht="15.75" x14ac:dyDescent="0.25">
      <c r="A58" s="16" t="s">
        <v>206</v>
      </c>
      <c r="B58" s="11"/>
      <c r="C58" s="126">
        <v>15</v>
      </c>
      <c r="D58" s="10"/>
      <c r="E58" s="11"/>
      <c r="F58" s="17"/>
      <c r="G58" s="17"/>
      <c r="H58" s="17"/>
      <c r="I58" s="17"/>
      <c r="V58"/>
      <c r="W58"/>
      <c r="X58"/>
      <c r="Y58"/>
      <c r="Z58"/>
      <c r="AA58"/>
      <c r="AB58"/>
      <c r="AC58"/>
      <c r="AD58"/>
    </row>
    <row r="59" spans="1:31" ht="15.75" x14ac:dyDescent="0.25">
      <c r="A59" s="16" t="s">
        <v>207</v>
      </c>
      <c r="B59" s="11"/>
      <c r="C59" s="126">
        <v>12</v>
      </c>
      <c r="D59" s="10"/>
      <c r="E59" s="11"/>
      <c r="F59" s="17"/>
      <c r="G59" s="17"/>
      <c r="H59" s="17"/>
      <c r="I59" s="17"/>
      <c r="V59"/>
      <c r="W59"/>
      <c r="X59"/>
      <c r="Y59"/>
      <c r="Z59"/>
      <c r="AA59"/>
      <c r="AB59"/>
      <c r="AC59"/>
      <c r="AD59"/>
    </row>
    <row r="60" spans="1:31" x14ac:dyDescent="0.2">
      <c r="V60"/>
      <c r="W60"/>
      <c r="X60"/>
      <c r="Y60"/>
      <c r="Z60"/>
      <c r="AA60"/>
      <c r="AB60"/>
      <c r="AC60"/>
      <c r="AD60"/>
    </row>
    <row r="61" spans="1:31" ht="15.75" x14ac:dyDescent="0.25">
      <c r="A61" s="1" t="s">
        <v>231</v>
      </c>
      <c r="V61"/>
      <c r="W61"/>
      <c r="X61"/>
      <c r="Y61"/>
      <c r="Z61"/>
      <c r="AA61"/>
      <c r="AB61"/>
      <c r="AC61"/>
      <c r="AD61"/>
    </row>
    <row r="62" spans="1:31" ht="15.75" x14ac:dyDescent="0.25">
      <c r="B62" s="1">
        <f>B5</f>
        <v>2016</v>
      </c>
      <c r="C62" s="1">
        <f>1+B62</f>
        <v>2017</v>
      </c>
      <c r="D62" s="1">
        <f t="shared" ref="D62:F62" si="0">1+C62</f>
        <v>2018</v>
      </c>
      <c r="E62" s="1">
        <f t="shared" si="0"/>
        <v>2019</v>
      </c>
      <c r="F62" s="1">
        <f t="shared" si="0"/>
        <v>2020</v>
      </c>
      <c r="V62"/>
      <c r="W62"/>
      <c r="X62"/>
      <c r="Y62"/>
      <c r="Z62"/>
      <c r="AA62"/>
      <c r="AB62"/>
      <c r="AC62"/>
      <c r="AD62"/>
    </row>
    <row r="63" spans="1:31" ht="15.75" x14ac:dyDescent="0.25">
      <c r="A63" s="6" t="s">
        <v>212</v>
      </c>
      <c r="B63" s="99">
        <v>3.0999999999999999E-3</v>
      </c>
      <c r="C63" s="99">
        <v>1.38E-2</v>
      </c>
      <c r="D63" s="99">
        <v>2.3E-2</v>
      </c>
      <c r="E63" s="99">
        <v>2.5600000000000001E-2</v>
      </c>
      <c r="F63" s="99">
        <v>2.46E-2</v>
      </c>
      <c r="V63"/>
      <c r="W63"/>
      <c r="X63"/>
      <c r="Y63"/>
      <c r="Z63"/>
      <c r="AA63"/>
      <c r="AB63"/>
      <c r="AC63"/>
      <c r="AD63"/>
    </row>
    <row r="64" spans="1:31" ht="15.75" x14ac:dyDescent="0.25">
      <c r="A64" s="6" t="s">
        <v>213</v>
      </c>
      <c r="B64" s="99">
        <v>2.3592820312294857E-2</v>
      </c>
      <c r="C64" s="99">
        <v>2.3905094774087324E-2</v>
      </c>
      <c r="D64" s="99">
        <v>2.4451944322356124E-2</v>
      </c>
      <c r="E64" s="99">
        <v>2.5590641367608906E-2</v>
      </c>
      <c r="F64" s="99">
        <v>2.6609113530526734E-2</v>
      </c>
      <c r="V64"/>
      <c r="W64"/>
      <c r="X64"/>
      <c r="Y64"/>
      <c r="Z64"/>
      <c r="AA64"/>
      <c r="AB64"/>
      <c r="AC64"/>
      <c r="AD64"/>
    </row>
    <row r="65" spans="1:30" ht="15.75" x14ac:dyDescent="0.25">
      <c r="A65" s="6" t="s">
        <v>124</v>
      </c>
      <c r="B65" s="99">
        <v>6.4799999999999996E-2</v>
      </c>
      <c r="C65" s="99">
        <v>6.9500000000000006E-2</v>
      </c>
      <c r="D65" s="99">
        <v>7.4499999999999997E-2</v>
      </c>
      <c r="E65" s="99">
        <v>7.7499999999999999E-2</v>
      </c>
      <c r="F65" s="99">
        <v>7.9100000000000004E-2</v>
      </c>
      <c r="V65"/>
      <c r="W65"/>
      <c r="X65"/>
      <c r="Y65"/>
      <c r="Z65"/>
      <c r="AA65"/>
      <c r="AB65"/>
      <c r="AC65"/>
      <c r="AD65"/>
    </row>
    <row r="66" spans="1:30" x14ac:dyDescent="0.2">
      <c r="V66"/>
      <c r="W66"/>
      <c r="X66"/>
      <c r="Y66"/>
      <c r="Z66"/>
      <c r="AA66"/>
      <c r="AB66"/>
      <c r="AC66"/>
      <c r="AD66"/>
    </row>
    <row r="67" spans="1:30" ht="15.75" x14ac:dyDescent="0.25">
      <c r="A67" s="26"/>
      <c r="B67" s="27"/>
      <c r="C67" s="27"/>
      <c r="D67" s="27"/>
      <c r="E67" s="27"/>
      <c r="F67" s="27"/>
      <c r="G67" s="30"/>
      <c r="V67"/>
      <c r="W67"/>
      <c r="X67"/>
      <c r="Y67"/>
      <c r="Z67"/>
      <c r="AA67"/>
      <c r="AB67"/>
      <c r="AC67"/>
      <c r="AD67"/>
    </row>
    <row r="68" spans="1:30" ht="15.75" x14ac:dyDescent="0.25">
      <c r="A68" s="1" t="s">
        <v>136</v>
      </c>
      <c r="G68" s="30"/>
      <c r="V68"/>
      <c r="W68"/>
      <c r="X68"/>
      <c r="Y68"/>
      <c r="Z68"/>
      <c r="AA68"/>
      <c r="AB68"/>
      <c r="AC68"/>
      <c r="AD68"/>
    </row>
    <row r="69" spans="1:30" ht="15.75" x14ac:dyDescent="0.25">
      <c r="A69" s="26" t="s">
        <v>116</v>
      </c>
      <c r="G69" s="30"/>
      <c r="V69"/>
      <c r="W69"/>
      <c r="X69"/>
      <c r="Y69"/>
      <c r="Z69"/>
      <c r="AA69"/>
      <c r="AB69"/>
      <c r="AC69"/>
      <c r="AD69"/>
    </row>
    <row r="70" spans="1:30" ht="15.75" x14ac:dyDescent="0.25">
      <c r="A70" s="26"/>
      <c r="B70" s="1">
        <v>2010</v>
      </c>
      <c r="C70" s="1">
        <v>2011</v>
      </c>
      <c r="D70" s="1">
        <v>2012</v>
      </c>
      <c r="E70" s="1">
        <v>2013</v>
      </c>
      <c r="F70" s="1">
        <v>2014</v>
      </c>
      <c r="G70" s="30"/>
      <c r="V70"/>
      <c r="W70"/>
      <c r="X70"/>
      <c r="Y70"/>
      <c r="Z70"/>
      <c r="AA70"/>
      <c r="AB70"/>
      <c r="AC70"/>
      <c r="AD70"/>
    </row>
    <row r="71" spans="1:30" ht="15.75" x14ac:dyDescent="0.25">
      <c r="A71" s="26" t="s">
        <v>208</v>
      </c>
      <c r="B71" s="29"/>
      <c r="C71" s="29"/>
      <c r="D71" s="29"/>
      <c r="E71" s="29"/>
      <c r="F71" s="29"/>
      <c r="G71" s="30"/>
      <c r="V71"/>
      <c r="W71"/>
      <c r="X71"/>
      <c r="Y71"/>
      <c r="Z71"/>
      <c r="AA71"/>
      <c r="AB71"/>
      <c r="AC71"/>
      <c r="AD71"/>
    </row>
    <row r="72" spans="1:30" ht="15.75" x14ac:dyDescent="0.25">
      <c r="A72" s="26" t="s">
        <v>209</v>
      </c>
      <c r="B72" s="29"/>
      <c r="C72" s="29"/>
      <c r="D72" s="29"/>
      <c r="E72" s="29"/>
      <c r="F72" s="29"/>
      <c r="G72" s="30"/>
      <c r="V72"/>
      <c r="W72"/>
      <c r="X72"/>
      <c r="Y72"/>
      <c r="Z72"/>
      <c r="AA72"/>
      <c r="AB72"/>
      <c r="AC72"/>
      <c r="AD72"/>
    </row>
    <row r="73" spans="1:30" ht="15.75" x14ac:dyDescent="0.25">
      <c r="A73" s="26" t="s">
        <v>211</v>
      </c>
      <c r="B73" s="27"/>
      <c r="C73" s="27"/>
      <c r="D73" s="27"/>
      <c r="E73" s="27"/>
      <c r="F73" s="27"/>
      <c r="G73" s="30"/>
      <c r="V73"/>
      <c r="W73"/>
      <c r="X73"/>
      <c r="Y73"/>
      <c r="Z73"/>
      <c r="AA73"/>
      <c r="AB73"/>
      <c r="AC73"/>
      <c r="AD73"/>
    </row>
    <row r="74" spans="1:30" ht="15.75" x14ac:dyDescent="0.25">
      <c r="A74" s="26" t="s">
        <v>210</v>
      </c>
      <c r="B74" s="27"/>
      <c r="C74" s="27"/>
      <c r="D74" s="27"/>
      <c r="E74" s="27"/>
      <c r="F74" s="27"/>
      <c r="G74" s="30"/>
      <c r="V74"/>
      <c r="W74"/>
      <c r="X74"/>
      <c r="Y74"/>
      <c r="Z74"/>
      <c r="AA74"/>
      <c r="AB74"/>
      <c r="AC74"/>
      <c r="AD74"/>
    </row>
    <row r="75" spans="1:30" x14ac:dyDescent="0.2">
      <c r="A75" s="8"/>
      <c r="G75" s="30" t="str">
        <f ca="1">_xll.VFORMULA(F75)</f>
        <v/>
      </c>
      <c r="V75"/>
      <c r="W75"/>
      <c r="X75"/>
      <c r="Y75"/>
      <c r="Z75"/>
      <c r="AA75"/>
      <c r="AB75"/>
      <c r="AC75"/>
      <c r="AD75"/>
    </row>
    <row r="76" spans="1:30" ht="15.75" x14ac:dyDescent="0.25">
      <c r="A76" s="28" t="s">
        <v>233</v>
      </c>
      <c r="G76" s="30"/>
      <c r="V76"/>
      <c r="W76"/>
      <c r="X76"/>
      <c r="Y76"/>
      <c r="Z76"/>
      <c r="AA76"/>
      <c r="AB76"/>
      <c r="AC76"/>
      <c r="AD76"/>
    </row>
    <row r="77" spans="1:30" ht="15.75" x14ac:dyDescent="0.25">
      <c r="A77" s="8"/>
      <c r="B77" s="1">
        <v>2010</v>
      </c>
      <c r="C77" s="1">
        <v>2011</v>
      </c>
      <c r="D77" s="1">
        <v>2012</v>
      </c>
      <c r="E77" s="1">
        <v>2013</v>
      </c>
      <c r="F77" s="1">
        <v>2014</v>
      </c>
      <c r="G77" s="30" t="str">
        <f ca="1">_xll.VFORMULA(F77)</f>
        <v>2014</v>
      </c>
      <c r="V77"/>
      <c r="W77"/>
      <c r="X77"/>
      <c r="Y77"/>
      <c r="Z77"/>
      <c r="AA77"/>
      <c r="AB77"/>
      <c r="AC77"/>
      <c r="AD77"/>
    </row>
    <row r="78" spans="1:30" ht="15.75" x14ac:dyDescent="0.25">
      <c r="A78" s="26" t="s">
        <v>208</v>
      </c>
      <c r="B78" s="29"/>
      <c r="C78" s="29"/>
      <c r="D78" s="29"/>
      <c r="E78" s="29"/>
      <c r="F78" s="29"/>
      <c r="G78" s="30"/>
      <c r="V78"/>
      <c r="W78"/>
      <c r="X78"/>
      <c r="Y78"/>
      <c r="Z78"/>
      <c r="AA78"/>
      <c r="AB78"/>
      <c r="AC78"/>
      <c r="AD78"/>
    </row>
    <row r="79" spans="1:30" ht="15.75" x14ac:dyDescent="0.25">
      <c r="A79" s="26" t="s">
        <v>209</v>
      </c>
      <c r="B79" s="29"/>
      <c r="C79" s="29"/>
      <c r="D79" s="29"/>
      <c r="E79" s="29"/>
      <c r="F79" s="29"/>
      <c r="G79" s="30"/>
      <c r="V79"/>
      <c r="W79"/>
      <c r="X79"/>
      <c r="Y79"/>
      <c r="Z79"/>
      <c r="AA79"/>
      <c r="AB79"/>
      <c r="AC79"/>
      <c r="AD79"/>
    </row>
    <row r="80" spans="1:30" x14ac:dyDescent="0.2">
      <c r="B80" s="25"/>
      <c r="C80" s="25"/>
      <c r="D80" s="25"/>
      <c r="E80" s="25"/>
      <c r="F80" s="25"/>
      <c r="G80" s="30" t="str">
        <f ca="1">_xll.VFORMULA(F80)</f>
        <v/>
      </c>
      <c r="V80"/>
      <c r="W80"/>
      <c r="X80"/>
      <c r="Y80"/>
      <c r="Z80"/>
      <c r="AA80"/>
      <c r="AB80"/>
      <c r="AC80"/>
      <c r="AD80"/>
    </row>
    <row r="81" spans="1:30" x14ac:dyDescent="0.2">
      <c r="G81" s="30" t="str">
        <f ca="1">_xll.VFORMULA(F81)</f>
        <v/>
      </c>
      <c r="V81"/>
      <c r="W81"/>
      <c r="X81"/>
      <c r="Y81"/>
      <c r="Z81"/>
      <c r="AA81"/>
      <c r="AB81"/>
      <c r="AC81"/>
      <c r="AD81"/>
    </row>
    <row r="82" spans="1:30" ht="15.75" x14ac:dyDescent="0.25">
      <c r="A82" s="31" t="s">
        <v>157</v>
      </c>
      <c r="B82" s="1"/>
      <c r="C82" s="1"/>
      <c r="E82" s="7"/>
      <c r="F82" s="7"/>
      <c r="G82" s="30" t="str">
        <f ca="1">_xll.VFORMULA(F82)</f>
        <v/>
      </c>
      <c r="V82"/>
      <c r="W82"/>
      <c r="X82"/>
      <c r="Y82"/>
      <c r="Z82"/>
      <c r="AA82"/>
      <c r="AB82"/>
      <c r="AC82"/>
      <c r="AD82"/>
    </row>
    <row r="83" spans="1:30" ht="15.75" x14ac:dyDescent="0.25">
      <c r="A83" s="1" t="s">
        <v>203</v>
      </c>
      <c r="E83" s="25"/>
      <c r="F83" s="25"/>
      <c r="G83" s="30" t="str">
        <f ca="1">_xll.VFORMULA(F83)</f>
        <v/>
      </c>
      <c r="V83"/>
      <c r="W83"/>
      <c r="X83"/>
      <c r="Y83"/>
      <c r="Z83"/>
      <c r="AA83"/>
      <c r="AB83"/>
      <c r="AC83"/>
      <c r="AD83"/>
    </row>
    <row r="84" spans="1:30" x14ac:dyDescent="0.2">
      <c r="A84" s="6" t="s">
        <v>0</v>
      </c>
      <c r="B84" s="32"/>
      <c r="C84" s="32"/>
      <c r="D84" s="32"/>
      <c r="E84" s="32"/>
      <c r="F84" s="32"/>
      <c r="G84" s="30"/>
      <c r="V84"/>
      <c r="W84"/>
      <c r="X84"/>
      <c r="Y84"/>
      <c r="Z84"/>
      <c r="AA84"/>
      <c r="AB84"/>
      <c r="AC84"/>
      <c r="AD84"/>
    </row>
    <row r="85" spans="1:30" x14ac:dyDescent="0.2">
      <c r="A85" s="6" t="s">
        <v>1</v>
      </c>
      <c r="B85" s="32"/>
      <c r="C85" s="32"/>
      <c r="D85" s="32"/>
      <c r="E85" s="32"/>
      <c r="F85" s="32"/>
      <c r="G85" s="30"/>
      <c r="W85" s="33"/>
    </row>
    <row r="86" spans="1:30" x14ac:dyDescent="0.2">
      <c r="A86" s="6"/>
      <c r="B86" s="32"/>
      <c r="C86" s="32"/>
      <c r="D86" s="32"/>
      <c r="E86" s="32"/>
      <c r="F86" s="32"/>
      <c r="G86" s="30" t="str">
        <f ca="1">_xll.VFORMULA(F86)</f>
        <v/>
      </c>
      <c r="W86" s="33"/>
    </row>
    <row r="87" spans="1:30" ht="15.75" x14ac:dyDescent="0.25">
      <c r="A87" s="1" t="s">
        <v>158</v>
      </c>
      <c r="B87" s="32"/>
      <c r="C87" s="32"/>
      <c r="D87" s="32"/>
      <c r="E87" s="32"/>
      <c r="F87" s="32"/>
      <c r="G87" s="30" t="str">
        <f ca="1">_xll.VFORMULA(F87)</f>
        <v/>
      </c>
    </row>
    <row r="88" spans="1:30" x14ac:dyDescent="0.2">
      <c r="A88" s="6" t="s">
        <v>0</v>
      </c>
      <c r="B88" s="34"/>
      <c r="C88" s="34"/>
      <c r="D88" s="34"/>
      <c r="E88" s="34"/>
      <c r="F88" s="34"/>
      <c r="G88" s="30"/>
      <c r="W88" s="33"/>
      <c r="X88" s="33"/>
      <c r="Y88" s="33"/>
      <c r="Z88" s="33"/>
      <c r="AA88" s="33"/>
    </row>
    <row r="89" spans="1:30" x14ac:dyDescent="0.2">
      <c r="A89" s="6" t="s">
        <v>10</v>
      </c>
      <c r="B89" s="34"/>
      <c r="C89" s="34"/>
      <c r="D89" s="34"/>
      <c r="E89" s="34"/>
      <c r="F89" s="34"/>
      <c r="G89" s="30"/>
      <c r="W89" s="33"/>
      <c r="X89" s="33"/>
      <c r="Y89" s="33"/>
      <c r="Z89" s="33"/>
      <c r="AA89" s="33"/>
    </row>
    <row r="90" spans="1:30" ht="15.75" x14ac:dyDescent="0.25">
      <c r="A90" s="31"/>
      <c r="B90" s="35"/>
      <c r="C90" s="35"/>
      <c r="D90" s="35"/>
      <c r="E90" s="35"/>
      <c r="F90" s="35"/>
      <c r="G90" s="30"/>
    </row>
    <row r="91" spans="1:30" x14ac:dyDescent="0.2">
      <c r="A91" s="6"/>
      <c r="B91" s="34"/>
      <c r="C91" s="34"/>
      <c r="D91" s="34"/>
      <c r="E91" s="34"/>
      <c r="F91" s="34"/>
      <c r="G91" s="30"/>
      <c r="W91" s="33"/>
      <c r="X91" s="33"/>
      <c r="Y91" s="33"/>
      <c r="Z91" s="33"/>
      <c r="AA91" s="33"/>
    </row>
    <row r="92" spans="1:30" ht="15.75" x14ac:dyDescent="0.25">
      <c r="A92" s="31" t="s">
        <v>159</v>
      </c>
      <c r="B92" s="35"/>
      <c r="C92" s="35"/>
      <c r="D92" s="35"/>
      <c r="E92" s="35"/>
      <c r="F92" s="35"/>
      <c r="G92" s="30" t="str">
        <f ca="1">_xll.VFORMULA(F92)</f>
        <v/>
      </c>
    </row>
    <row r="93" spans="1:30" ht="15.75" x14ac:dyDescent="0.25">
      <c r="A93" s="131" t="s">
        <v>220</v>
      </c>
      <c r="B93" s="35">
        <f ca="1">C47</f>
        <v>0.5</v>
      </c>
      <c r="C93" s="35">
        <f t="shared" ref="C93:F94" ca="1" si="1">B93</f>
        <v>0.5</v>
      </c>
      <c r="D93" s="35">
        <f t="shared" ca="1" si="1"/>
        <v>0.5</v>
      </c>
      <c r="E93" s="35">
        <f t="shared" ca="1" si="1"/>
        <v>0.5</v>
      </c>
      <c r="F93" s="35">
        <f t="shared" ca="1" si="1"/>
        <v>0.5</v>
      </c>
      <c r="G93" s="30"/>
    </row>
    <row r="94" spans="1:30" ht="15.75" x14ac:dyDescent="0.25">
      <c r="A94" s="131" t="s">
        <v>221</v>
      </c>
      <c r="B94" s="35">
        <f ca="1">C48</f>
        <v>0.5</v>
      </c>
      <c r="C94" s="35">
        <f t="shared" ca="1" si="1"/>
        <v>0.5</v>
      </c>
      <c r="D94" s="35">
        <f t="shared" ca="1" si="1"/>
        <v>0.5</v>
      </c>
      <c r="E94" s="35">
        <f t="shared" ca="1" si="1"/>
        <v>0.5</v>
      </c>
      <c r="F94" s="35">
        <f t="shared" ca="1" si="1"/>
        <v>0.5</v>
      </c>
      <c r="G94" s="30" t="str">
        <f ca="1">_xll.VFORMULA(F94)</f>
        <v>=E94</v>
      </c>
    </row>
    <row r="95" spans="1:30" x14ac:dyDescent="0.2">
      <c r="A95" s="6" t="s">
        <v>0</v>
      </c>
      <c r="B95" s="32"/>
      <c r="C95" s="32"/>
      <c r="D95" s="32"/>
      <c r="E95" s="32"/>
      <c r="F95" s="32"/>
      <c r="G95" s="30"/>
      <c r="W95" s="33"/>
      <c r="X95" s="33"/>
      <c r="Y95" s="33"/>
      <c r="Z95" s="33"/>
      <c r="AA95" s="33"/>
    </row>
    <row r="96" spans="1:30" x14ac:dyDescent="0.2">
      <c r="A96" s="6" t="s">
        <v>10</v>
      </c>
      <c r="B96" s="32"/>
      <c r="C96" s="32"/>
      <c r="D96" s="32"/>
      <c r="E96" s="32"/>
      <c r="F96" s="32"/>
      <c r="G96" s="30"/>
      <c r="W96" s="33"/>
      <c r="X96" s="33"/>
      <c r="Y96" s="33"/>
      <c r="Z96" s="33"/>
      <c r="AA96" s="33"/>
    </row>
    <row r="97" spans="1:27" x14ac:dyDescent="0.2">
      <c r="A97" s="6"/>
      <c r="B97" s="32"/>
      <c r="C97" s="32"/>
      <c r="D97" s="32"/>
      <c r="E97" s="32"/>
      <c r="F97" s="32"/>
      <c r="G97" s="30" t="str">
        <f ca="1">_xll.VFORMULA(F97)</f>
        <v/>
      </c>
      <c r="W97" s="33"/>
      <c r="X97" s="33"/>
      <c r="Y97" s="33"/>
      <c r="Z97" s="33"/>
      <c r="AA97" s="33"/>
    </row>
    <row r="98" spans="1:27" ht="15.75" x14ac:dyDescent="0.25">
      <c r="A98" s="31" t="s">
        <v>137</v>
      </c>
      <c r="B98" s="32"/>
      <c r="C98" s="32"/>
      <c r="D98" s="32"/>
      <c r="E98" s="32"/>
      <c r="F98" s="32"/>
      <c r="G98" s="30" t="str">
        <f ca="1">_xll.VFORMULA(F98)</f>
        <v/>
      </c>
      <c r="X98" s="36"/>
    </row>
    <row r="99" spans="1:27" x14ac:dyDescent="0.2">
      <c r="A99" s="6"/>
      <c r="B99" s="32" t="s">
        <v>3</v>
      </c>
      <c r="C99" s="2" t="s">
        <v>4</v>
      </c>
      <c r="D99" s="2" t="s">
        <v>8</v>
      </c>
      <c r="E99" s="2" t="s">
        <v>5</v>
      </c>
      <c r="F99" s="32" t="s">
        <v>138</v>
      </c>
      <c r="G99" s="30"/>
      <c r="X99" s="36"/>
    </row>
    <row r="100" spans="1:27" x14ac:dyDescent="0.2">
      <c r="A100" s="6" t="s">
        <v>0</v>
      </c>
      <c r="B100" s="32"/>
      <c r="D100" s="37"/>
      <c r="E100" s="25"/>
      <c r="F100" s="32"/>
      <c r="G100" s="30"/>
      <c r="X100" s="36"/>
    </row>
    <row r="101" spans="1:27" x14ac:dyDescent="0.2">
      <c r="A101" s="6" t="s">
        <v>10</v>
      </c>
      <c r="B101" s="32"/>
      <c r="D101" s="37"/>
      <c r="E101" s="25"/>
      <c r="F101" s="32"/>
      <c r="G101" s="30"/>
      <c r="X101" s="36"/>
    </row>
    <row r="102" spans="1:27" x14ac:dyDescent="0.2">
      <c r="A102" s="6"/>
      <c r="B102" s="32"/>
      <c r="D102" s="37"/>
      <c r="E102" s="25"/>
      <c r="F102" s="35"/>
      <c r="G102" s="30" t="str">
        <f ca="1">_xll.VFORMULA(F102)</f>
        <v/>
      </c>
      <c r="X102" s="36"/>
    </row>
    <row r="103" spans="1:27" ht="15.75" x14ac:dyDescent="0.25">
      <c r="A103" s="1" t="s">
        <v>190</v>
      </c>
      <c r="B103" s="35"/>
      <c r="C103" s="35"/>
      <c r="D103" s="35"/>
      <c r="E103" s="35"/>
      <c r="F103" s="35"/>
      <c r="G103" s="30" t="str">
        <f ca="1">_xll.VFORMULA(F103)</f>
        <v/>
      </c>
    </row>
    <row r="104" spans="1:27" x14ac:dyDescent="0.2">
      <c r="A104" s="6" t="s">
        <v>16</v>
      </c>
      <c r="B104" s="35"/>
      <c r="C104" s="35"/>
      <c r="D104" s="35"/>
      <c r="E104" s="35"/>
      <c r="F104" s="35"/>
      <c r="G104" s="30"/>
    </row>
    <row r="105" spans="1:27" x14ac:dyDescent="0.2">
      <c r="A105" s="6" t="s">
        <v>17</v>
      </c>
      <c r="B105" s="35"/>
      <c r="C105" s="35"/>
      <c r="D105" s="35"/>
      <c r="E105" s="35"/>
      <c r="F105" s="35"/>
      <c r="G105" s="30"/>
    </row>
    <row r="106" spans="1:27" x14ac:dyDescent="0.2">
      <c r="A106" s="6" t="s">
        <v>23</v>
      </c>
      <c r="B106" s="35"/>
      <c r="C106" s="35"/>
      <c r="D106" s="35"/>
      <c r="E106" s="35"/>
      <c r="F106" s="35"/>
      <c r="G106" s="30"/>
    </row>
    <row r="107" spans="1:27" x14ac:dyDescent="0.2">
      <c r="A107" s="6" t="s">
        <v>18</v>
      </c>
      <c r="B107" s="35"/>
      <c r="C107" s="35"/>
      <c r="D107" s="35"/>
      <c r="E107" s="35"/>
      <c r="F107" s="35"/>
      <c r="G107" s="30"/>
    </row>
    <row r="108" spans="1:27" x14ac:dyDescent="0.2">
      <c r="A108" s="6" t="s">
        <v>19</v>
      </c>
      <c r="B108" s="35"/>
      <c r="C108" s="35"/>
      <c r="D108" s="35"/>
      <c r="E108" s="35"/>
      <c r="F108" s="35"/>
      <c r="G108" s="30"/>
    </row>
    <row r="109" spans="1:27" x14ac:dyDescent="0.2">
      <c r="A109" s="6" t="s">
        <v>20</v>
      </c>
      <c r="B109" s="35"/>
      <c r="C109" s="35"/>
      <c r="D109" s="35"/>
      <c r="E109" s="35"/>
      <c r="F109" s="35"/>
      <c r="G109" s="30"/>
    </row>
    <row r="110" spans="1:27" x14ac:dyDescent="0.2">
      <c r="A110" s="6" t="s">
        <v>21</v>
      </c>
      <c r="B110" s="35"/>
      <c r="C110" s="35"/>
      <c r="D110" s="35"/>
      <c r="E110" s="35"/>
      <c r="F110" s="35"/>
      <c r="G110" s="30"/>
    </row>
    <row r="111" spans="1:27" x14ac:dyDescent="0.2">
      <c r="A111" s="6" t="s">
        <v>22</v>
      </c>
      <c r="B111" s="35"/>
      <c r="C111" s="35"/>
      <c r="D111" s="35"/>
      <c r="E111" s="35"/>
      <c r="F111" s="35"/>
      <c r="G111" s="30"/>
    </row>
    <row r="112" spans="1:27" x14ac:dyDescent="0.2">
      <c r="A112" s="6"/>
      <c r="B112" s="32"/>
      <c r="C112" s="32"/>
      <c r="D112" s="32"/>
      <c r="E112" s="32"/>
      <c r="F112" s="32"/>
      <c r="G112" s="30" t="str">
        <f ca="1">_xll.VFORMULA(F112)</f>
        <v/>
      </c>
    </row>
    <row r="113" spans="1:9" ht="15.75" x14ac:dyDescent="0.25">
      <c r="A113" s="31" t="s">
        <v>205</v>
      </c>
      <c r="B113" s="32"/>
      <c r="C113" s="32"/>
      <c r="D113" s="32"/>
      <c r="E113" s="32"/>
      <c r="F113" s="32"/>
      <c r="G113" s="30" t="str">
        <f ca="1">_xll.VFORMULA(F113)</f>
        <v/>
      </c>
    </row>
    <row r="114" spans="1:9" x14ac:dyDescent="0.2">
      <c r="A114" s="6" t="s">
        <v>125</v>
      </c>
      <c r="B114" s="32"/>
      <c r="C114" s="32"/>
      <c r="D114" s="32"/>
      <c r="E114" s="32"/>
      <c r="F114" s="32"/>
      <c r="G114" s="30"/>
    </row>
    <row r="115" spans="1:9" x14ac:dyDescent="0.2">
      <c r="A115" s="6"/>
      <c r="B115" s="32"/>
      <c r="C115" s="32"/>
      <c r="D115" s="32"/>
      <c r="E115" s="32"/>
      <c r="F115" s="32"/>
      <c r="G115" s="30"/>
    </row>
    <row r="116" spans="1:9" ht="15.75" x14ac:dyDescent="0.25">
      <c r="A116" s="1" t="s">
        <v>204</v>
      </c>
      <c r="G116" s="30" t="str">
        <f ca="1">_xll.VFORMULA(F116)</f>
        <v/>
      </c>
    </row>
    <row r="117" spans="1:9" ht="15.75" x14ac:dyDescent="0.25">
      <c r="A117" s="109" t="s">
        <v>222</v>
      </c>
      <c r="G117" s="30"/>
    </row>
    <row r="118" spans="1:9" x14ac:dyDescent="0.2">
      <c r="A118" s="6" t="s">
        <v>126</v>
      </c>
      <c r="B118" s="25"/>
      <c r="C118" s="25"/>
      <c r="D118" s="25"/>
      <c r="E118" s="25"/>
      <c r="F118" s="25"/>
      <c r="G118" s="30"/>
    </row>
    <row r="119" spans="1:9" x14ac:dyDescent="0.2">
      <c r="A119" s="6" t="s">
        <v>127</v>
      </c>
      <c r="B119" s="25"/>
      <c r="C119" s="25"/>
      <c r="D119" s="25"/>
      <c r="E119" s="25"/>
      <c r="F119" s="25"/>
      <c r="G119" s="30"/>
    </row>
    <row r="120" spans="1:9" x14ac:dyDescent="0.2">
      <c r="A120" s="6"/>
      <c r="B120" s="25"/>
      <c r="C120" s="25"/>
      <c r="D120" s="25"/>
      <c r="E120" s="25"/>
      <c r="F120" s="25"/>
      <c r="G120" s="30" t="str">
        <f ca="1">_xll.VFORMULA(F120)</f>
        <v/>
      </c>
    </row>
    <row r="121" spans="1:9" ht="15.75" x14ac:dyDescent="0.25">
      <c r="A121" s="109" t="s">
        <v>223</v>
      </c>
      <c r="B121" s="25"/>
      <c r="C121" s="25"/>
      <c r="D121" s="25"/>
      <c r="E121" s="25"/>
      <c r="F121" s="25"/>
      <c r="G121" s="30" t="str">
        <f ca="1">_xll.VFORMULA(F121)</f>
        <v/>
      </c>
    </row>
    <row r="122" spans="1:9" x14ac:dyDescent="0.2">
      <c r="A122" s="6" t="s">
        <v>126</v>
      </c>
      <c r="B122" s="25"/>
      <c r="C122" s="25"/>
      <c r="D122" s="25"/>
      <c r="E122" s="25"/>
      <c r="F122" s="25"/>
      <c r="G122" s="30"/>
    </row>
    <row r="123" spans="1:9" x14ac:dyDescent="0.2">
      <c r="A123" s="6" t="s">
        <v>127</v>
      </c>
      <c r="B123" s="25"/>
      <c r="C123" s="25"/>
      <c r="D123" s="25"/>
      <c r="E123" s="25"/>
      <c r="F123" s="25"/>
      <c r="G123" s="30"/>
    </row>
    <row r="124" spans="1:9" x14ac:dyDescent="0.2">
      <c r="A124" s="6"/>
      <c r="B124" s="25"/>
      <c r="C124" s="25"/>
      <c r="D124" s="25"/>
      <c r="E124" s="25"/>
      <c r="F124" s="25"/>
      <c r="G124" s="30" t="str">
        <f ca="1">_xll.VFORMULA(F124)</f>
        <v/>
      </c>
    </row>
    <row r="125" spans="1:9" ht="15.75" x14ac:dyDescent="0.25">
      <c r="A125" s="1" t="s">
        <v>6</v>
      </c>
      <c r="C125" s="25"/>
      <c r="D125" s="25"/>
      <c r="E125" s="25"/>
      <c r="F125" s="25"/>
      <c r="G125" s="30" t="str">
        <f ca="1">_xll.VFORMULA(F125)</f>
        <v/>
      </c>
    </row>
    <row r="126" spans="1:9" x14ac:dyDescent="0.2">
      <c r="A126" s="6" t="s">
        <v>140</v>
      </c>
      <c r="B126" s="32"/>
      <c r="C126" s="32"/>
      <c r="D126" s="32"/>
      <c r="E126" s="32"/>
      <c r="F126" s="32"/>
      <c r="G126" s="30"/>
    </row>
    <row r="127" spans="1:9" ht="15.75" thickBot="1" x14ac:dyDescent="0.25">
      <c r="A127" s="38" t="s">
        <v>141</v>
      </c>
      <c r="B127" s="39"/>
      <c r="C127" s="39"/>
      <c r="D127" s="39"/>
      <c r="E127" s="39"/>
      <c r="F127" s="39"/>
      <c r="G127" s="40"/>
      <c r="H127" s="41"/>
      <c r="I127" s="41"/>
    </row>
    <row r="128" spans="1:9" x14ac:dyDescent="0.2">
      <c r="A128" s="6"/>
      <c r="B128" s="32"/>
      <c r="C128" s="32"/>
      <c r="D128" s="32"/>
      <c r="E128" s="32"/>
      <c r="F128" s="32"/>
      <c r="G128" s="30" t="str">
        <f ca="1">_xll.VFORMULA(F128)</f>
        <v/>
      </c>
    </row>
    <row r="129" spans="1:9" x14ac:dyDescent="0.2">
      <c r="A129" s="6"/>
      <c r="B129" s="32"/>
      <c r="C129" s="32"/>
      <c r="D129" s="32"/>
      <c r="E129" s="32"/>
      <c r="F129" s="32"/>
      <c r="G129" s="30" t="str">
        <f ca="1">_xll.VFORMULA(F129)</f>
        <v/>
      </c>
    </row>
    <row r="130" spans="1:9" ht="15.75" x14ac:dyDescent="0.25">
      <c r="A130" s="1" t="s">
        <v>184</v>
      </c>
      <c r="G130" s="30" t="str">
        <f ca="1">_xll.VFORMULA(F130)</f>
        <v/>
      </c>
    </row>
    <row r="131" spans="1:9" ht="16.5" thickBot="1" x14ac:dyDescent="0.3">
      <c r="A131" s="42" t="s">
        <v>147</v>
      </c>
      <c r="B131" s="42"/>
      <c r="C131" s="42"/>
      <c r="D131" s="42"/>
      <c r="E131" s="42"/>
      <c r="F131" s="42"/>
      <c r="G131" s="40"/>
      <c r="H131" s="41"/>
      <c r="I131" s="41"/>
    </row>
    <row r="132" spans="1:9" x14ac:dyDescent="0.2">
      <c r="A132" s="6" t="s">
        <v>9</v>
      </c>
      <c r="G132" s="30"/>
    </row>
    <row r="133" spans="1:9" x14ac:dyDescent="0.2">
      <c r="A133" s="8" t="s">
        <v>91</v>
      </c>
      <c r="B133" s="32"/>
      <c r="C133" s="32"/>
      <c r="D133" s="32"/>
      <c r="E133" s="32"/>
      <c r="F133" s="32"/>
      <c r="G133" s="30"/>
    </row>
    <row r="134" spans="1:9" x14ac:dyDescent="0.2">
      <c r="A134" s="8" t="s">
        <v>92</v>
      </c>
      <c r="B134" s="32"/>
      <c r="C134" s="32"/>
      <c r="D134" s="32"/>
      <c r="E134" s="32"/>
      <c r="F134" s="32"/>
      <c r="G134" s="30"/>
    </row>
    <row r="135" spans="1:9" x14ac:dyDescent="0.2">
      <c r="A135" s="8" t="s">
        <v>89</v>
      </c>
      <c r="B135" s="32"/>
      <c r="C135" s="32"/>
      <c r="D135" s="32"/>
      <c r="E135" s="32"/>
      <c r="F135" s="32"/>
      <c r="G135" s="30"/>
    </row>
    <row r="136" spans="1:9" x14ac:dyDescent="0.2">
      <c r="A136" s="8" t="s">
        <v>90</v>
      </c>
      <c r="B136" s="32"/>
      <c r="C136" s="32"/>
      <c r="D136" s="32"/>
      <c r="E136" s="32"/>
      <c r="F136" s="32"/>
      <c r="G136" s="30"/>
    </row>
    <row r="137" spans="1:9" x14ac:dyDescent="0.2">
      <c r="A137" s="108" t="s">
        <v>15</v>
      </c>
      <c r="B137" s="32"/>
      <c r="C137" s="32"/>
      <c r="D137" s="32"/>
      <c r="E137" s="32"/>
      <c r="F137" s="32"/>
      <c r="G137" s="30"/>
    </row>
    <row r="138" spans="1:9" x14ac:dyDescent="0.2">
      <c r="A138" s="6" t="s">
        <v>11</v>
      </c>
      <c r="B138" s="32"/>
      <c r="C138" s="32"/>
      <c r="D138" s="32"/>
      <c r="E138" s="32"/>
      <c r="F138" s="32"/>
      <c r="G138" s="30"/>
    </row>
    <row r="139" spans="1:9" x14ac:dyDescent="0.2">
      <c r="A139" s="8" t="s">
        <v>85</v>
      </c>
      <c r="B139" s="32"/>
      <c r="C139" s="32"/>
      <c r="D139" s="32"/>
      <c r="E139" s="32"/>
      <c r="F139" s="32"/>
      <c r="G139" s="30"/>
    </row>
    <row r="140" spans="1:9" x14ac:dyDescent="0.2">
      <c r="A140" s="8" t="s">
        <v>86</v>
      </c>
      <c r="B140" s="32"/>
      <c r="C140" s="32"/>
      <c r="D140" s="32"/>
      <c r="E140" s="32"/>
      <c r="F140" s="32"/>
      <c r="G140" s="30"/>
    </row>
    <row r="141" spans="1:9" x14ac:dyDescent="0.2">
      <c r="A141" s="8" t="s">
        <v>83</v>
      </c>
      <c r="B141" s="32"/>
      <c r="C141" s="32"/>
      <c r="D141" s="32"/>
      <c r="E141" s="32"/>
      <c r="F141" s="32"/>
      <c r="G141" s="30"/>
    </row>
    <row r="142" spans="1:9" x14ac:dyDescent="0.2">
      <c r="A142" s="8" t="s">
        <v>84</v>
      </c>
      <c r="B142" s="32"/>
      <c r="C142" s="32"/>
      <c r="D142" s="32"/>
      <c r="E142" s="32"/>
      <c r="F142" s="32"/>
      <c r="G142" s="30"/>
    </row>
    <row r="143" spans="1:9" x14ac:dyDescent="0.2">
      <c r="A143" s="8" t="s">
        <v>139</v>
      </c>
      <c r="B143" s="32"/>
      <c r="C143" s="32"/>
      <c r="D143" s="32"/>
      <c r="E143" s="32"/>
      <c r="F143" s="32"/>
      <c r="G143" s="30"/>
    </row>
    <row r="144" spans="1:9" x14ac:dyDescent="0.2">
      <c r="A144" s="8" t="s">
        <v>2</v>
      </c>
      <c r="B144" s="32"/>
      <c r="C144" s="32"/>
      <c r="D144" s="32"/>
      <c r="E144" s="32"/>
      <c r="F144" s="32"/>
      <c r="G144" s="30"/>
    </row>
    <row r="145" spans="1:9" x14ac:dyDescent="0.2">
      <c r="A145" s="8" t="s">
        <v>12</v>
      </c>
      <c r="B145" s="32"/>
      <c r="C145" s="32"/>
      <c r="D145" s="32"/>
      <c r="E145" s="32"/>
      <c r="F145" s="32"/>
      <c r="G145" s="30"/>
    </row>
    <row r="146" spans="1:9" x14ac:dyDescent="0.2">
      <c r="A146" s="8" t="s">
        <v>31</v>
      </c>
      <c r="B146" s="32"/>
      <c r="C146" s="32"/>
      <c r="D146" s="32"/>
      <c r="E146" s="32"/>
      <c r="F146" s="32"/>
      <c r="G146" s="30"/>
    </row>
    <row r="147" spans="1:9" x14ac:dyDescent="0.2">
      <c r="A147" s="8" t="s">
        <v>142</v>
      </c>
      <c r="B147" s="32"/>
      <c r="C147" s="32"/>
      <c r="D147" s="32"/>
      <c r="E147" s="32"/>
      <c r="F147" s="32"/>
      <c r="G147" s="30"/>
    </row>
    <row r="148" spans="1:9" x14ac:dyDescent="0.2">
      <c r="A148" s="8" t="s">
        <v>143</v>
      </c>
      <c r="B148" s="128"/>
      <c r="C148" s="128"/>
      <c r="D148" s="128"/>
      <c r="E148" s="128"/>
      <c r="F148" s="128"/>
      <c r="G148" s="129"/>
      <c r="H148" s="110"/>
    </row>
    <row r="149" spans="1:9" x14ac:dyDescent="0.2">
      <c r="A149" s="108" t="s">
        <v>14</v>
      </c>
      <c r="B149" s="37"/>
      <c r="C149" s="37"/>
      <c r="D149" s="37"/>
      <c r="E149" s="37"/>
      <c r="F149" s="37"/>
      <c r="G149" s="30"/>
    </row>
    <row r="150" spans="1:9" ht="16.5" thickBot="1" x14ac:dyDescent="0.3">
      <c r="A150" s="43" t="s">
        <v>144</v>
      </c>
      <c r="B150" s="44"/>
      <c r="C150" s="44"/>
      <c r="D150" s="44"/>
      <c r="E150" s="44"/>
      <c r="F150" s="44"/>
      <c r="G150" s="40"/>
      <c r="H150" s="41"/>
      <c r="I150" s="41"/>
    </row>
    <row r="151" spans="1:9" ht="16.5" thickBot="1" x14ac:dyDescent="0.3">
      <c r="A151" s="42" t="s">
        <v>25</v>
      </c>
      <c r="B151" s="41"/>
      <c r="C151" s="41"/>
      <c r="D151" s="41"/>
      <c r="E151" s="41"/>
      <c r="F151" s="41"/>
      <c r="G151" s="40"/>
      <c r="H151" s="41"/>
      <c r="I151" s="41"/>
    </row>
    <row r="152" spans="1:9" x14ac:dyDescent="0.2">
      <c r="A152" s="6" t="s">
        <v>74</v>
      </c>
      <c r="B152" s="128"/>
      <c r="C152" s="128"/>
      <c r="D152" s="128"/>
      <c r="E152" s="128"/>
      <c r="F152" s="128"/>
      <c r="G152" s="129"/>
    </row>
    <row r="153" spans="1:9" x14ac:dyDescent="0.2">
      <c r="A153" s="6" t="s">
        <v>24</v>
      </c>
      <c r="B153" s="32"/>
      <c r="C153" s="32"/>
      <c r="D153" s="32"/>
      <c r="E153" s="32"/>
      <c r="F153" s="32"/>
      <c r="G153" s="30"/>
    </row>
    <row r="154" spans="1:9" x14ac:dyDescent="0.2">
      <c r="A154" s="6" t="s">
        <v>26</v>
      </c>
      <c r="B154" s="32"/>
      <c r="C154" s="32"/>
      <c r="D154" s="32"/>
      <c r="E154" s="32"/>
      <c r="F154" s="32"/>
      <c r="G154" s="30"/>
    </row>
    <row r="155" spans="1:9" x14ac:dyDescent="0.2">
      <c r="A155" s="8" t="s">
        <v>82</v>
      </c>
      <c r="B155" s="32"/>
      <c r="C155" s="32"/>
      <c r="D155" s="32"/>
      <c r="E155" s="32"/>
      <c r="F155" s="32"/>
      <c r="G155" s="30"/>
    </row>
    <row r="156" spans="1:9" x14ac:dyDescent="0.2">
      <c r="A156" s="6"/>
      <c r="B156" s="32"/>
      <c r="C156" s="32"/>
      <c r="D156" s="32"/>
      <c r="E156" s="32"/>
      <c r="F156" s="32"/>
      <c r="G156" s="30"/>
    </row>
    <row r="157" spans="1:9" x14ac:dyDescent="0.2">
      <c r="A157" s="6" t="s">
        <v>78</v>
      </c>
      <c r="B157" s="32"/>
      <c r="C157" s="32"/>
      <c r="D157" s="32"/>
      <c r="E157" s="32"/>
      <c r="F157" s="32"/>
      <c r="G157" s="30"/>
    </row>
    <row r="158" spans="1:9" x14ac:dyDescent="0.2">
      <c r="A158" s="6" t="s">
        <v>79</v>
      </c>
      <c r="B158" s="127"/>
      <c r="C158" s="128"/>
      <c r="D158" s="128"/>
      <c r="E158" s="128"/>
      <c r="F158" s="128"/>
      <c r="G158" s="129"/>
    </row>
    <row r="159" spans="1:9" x14ac:dyDescent="0.2">
      <c r="A159" s="6" t="s">
        <v>55</v>
      </c>
      <c r="B159" s="32"/>
      <c r="C159" s="32"/>
      <c r="D159" s="32"/>
      <c r="E159" s="32"/>
      <c r="F159" s="32"/>
      <c r="G159" s="30"/>
    </row>
    <row r="160" spans="1:9" x14ac:dyDescent="0.2">
      <c r="A160" s="6" t="s">
        <v>145</v>
      </c>
      <c r="B160" s="32"/>
      <c r="C160" s="32"/>
      <c r="D160" s="32"/>
      <c r="E160" s="32"/>
      <c r="F160" s="32"/>
      <c r="G160" s="30"/>
    </row>
    <row r="161" spans="1:9" x14ac:dyDescent="0.2">
      <c r="A161" s="6" t="s">
        <v>56</v>
      </c>
      <c r="B161" s="32"/>
      <c r="C161" s="32"/>
      <c r="D161" s="32"/>
      <c r="E161" s="32"/>
      <c r="F161" s="32"/>
      <c r="G161" s="30"/>
    </row>
    <row r="162" spans="1:9" x14ac:dyDescent="0.2">
      <c r="A162" s="8" t="s">
        <v>72</v>
      </c>
      <c r="B162" s="32"/>
      <c r="C162" s="32"/>
      <c r="D162" s="32"/>
      <c r="E162" s="32"/>
      <c r="F162" s="32"/>
      <c r="G162" s="30"/>
    </row>
    <row r="163" spans="1:9" ht="16.5" thickBot="1" x14ac:dyDescent="0.3">
      <c r="A163" s="43" t="s">
        <v>73</v>
      </c>
      <c r="B163" s="39"/>
      <c r="C163" s="39"/>
      <c r="D163" s="39"/>
      <c r="E163" s="39"/>
      <c r="F163" s="39"/>
      <c r="G163" s="40"/>
      <c r="H163" s="41"/>
      <c r="I163" s="41"/>
    </row>
    <row r="164" spans="1:9" ht="16.5" thickBot="1" x14ac:dyDescent="0.3">
      <c r="A164" s="42" t="s">
        <v>75</v>
      </c>
      <c r="B164" s="39"/>
      <c r="C164" s="39"/>
      <c r="D164" s="39"/>
      <c r="E164" s="39"/>
      <c r="F164" s="39"/>
      <c r="G164" s="40"/>
      <c r="H164" s="41"/>
      <c r="I164" s="41"/>
    </row>
    <row r="165" spans="1:9" x14ac:dyDescent="0.2">
      <c r="A165" s="6" t="s">
        <v>154</v>
      </c>
      <c r="B165" s="128"/>
      <c r="C165" s="128"/>
      <c r="D165" s="128"/>
      <c r="E165" s="128"/>
      <c r="F165" s="128"/>
      <c r="G165" s="129"/>
      <c r="H165" s="110"/>
    </row>
    <row r="166" spans="1:9" x14ac:dyDescent="0.2">
      <c r="A166" s="6" t="s">
        <v>155</v>
      </c>
      <c r="B166" s="32"/>
      <c r="C166" s="32"/>
      <c r="D166" s="32"/>
      <c r="E166" s="32"/>
      <c r="F166" s="32"/>
      <c r="G166" s="30"/>
    </row>
    <row r="167" spans="1:9" x14ac:dyDescent="0.2">
      <c r="A167" s="8" t="s">
        <v>109</v>
      </c>
      <c r="B167" s="32"/>
      <c r="C167" s="32"/>
      <c r="D167" s="32"/>
      <c r="E167" s="32"/>
      <c r="F167" s="32"/>
      <c r="G167" s="30"/>
    </row>
    <row r="168" spans="1:9" x14ac:dyDescent="0.2">
      <c r="A168" s="8"/>
      <c r="B168" s="32"/>
      <c r="C168" s="32"/>
      <c r="D168" s="32"/>
      <c r="E168" s="32"/>
      <c r="F168" s="32"/>
      <c r="G168" s="30"/>
    </row>
    <row r="169" spans="1:9" x14ac:dyDescent="0.2">
      <c r="A169" s="6" t="s">
        <v>76</v>
      </c>
      <c r="B169" s="32"/>
      <c r="C169" s="32"/>
      <c r="D169" s="32"/>
      <c r="E169" s="32"/>
      <c r="F169" s="32"/>
      <c r="G169" s="30"/>
    </row>
    <row r="170" spans="1:9" x14ac:dyDescent="0.2">
      <c r="A170" s="6" t="s">
        <v>77</v>
      </c>
      <c r="B170" s="128"/>
      <c r="C170" s="128"/>
      <c r="D170" s="128"/>
      <c r="E170" s="128"/>
      <c r="F170" s="128"/>
      <c r="G170" s="129"/>
      <c r="H170" s="110"/>
    </row>
    <row r="171" spans="1:9" x14ac:dyDescent="0.2">
      <c r="A171" s="8" t="s">
        <v>110</v>
      </c>
      <c r="B171" s="32"/>
      <c r="C171" s="32"/>
      <c r="D171" s="32"/>
      <c r="E171" s="32"/>
      <c r="F171" s="32"/>
      <c r="G171" s="30"/>
    </row>
    <row r="172" spans="1:9" ht="16.5" thickBot="1" x14ac:dyDescent="0.3">
      <c r="A172" s="43" t="s">
        <v>80</v>
      </c>
      <c r="B172" s="39"/>
      <c r="C172" s="39"/>
      <c r="D172" s="39"/>
      <c r="E172" s="39"/>
      <c r="F172" s="39"/>
      <c r="G172" s="40"/>
      <c r="H172" s="41"/>
      <c r="I172" s="41"/>
    </row>
    <row r="173" spans="1:9" ht="15.75" x14ac:dyDescent="0.25">
      <c r="A173" s="28"/>
      <c r="B173" s="32"/>
      <c r="C173" s="32"/>
      <c r="D173" s="32"/>
      <c r="E173" s="32"/>
      <c r="F173" s="32"/>
    </row>
    <row r="174" spans="1:9" ht="16.5" thickBot="1" x14ac:dyDescent="0.3">
      <c r="A174" s="45" t="s">
        <v>160</v>
      </c>
      <c r="B174" s="39"/>
      <c r="C174" s="39"/>
      <c r="D174" s="39"/>
      <c r="E174" s="39"/>
      <c r="F174" s="39"/>
      <c r="G174" s="40"/>
      <c r="H174" s="41"/>
      <c r="I174" s="41"/>
    </row>
    <row r="175" spans="1:9" ht="15.75" x14ac:dyDescent="0.25">
      <c r="A175" s="31" t="s">
        <v>111</v>
      </c>
    </row>
    <row r="176" spans="1:9" x14ac:dyDescent="0.2">
      <c r="A176" s="6" t="s">
        <v>95</v>
      </c>
      <c r="B176" s="46"/>
      <c r="C176" s="46"/>
      <c r="D176" s="46"/>
      <c r="E176" s="46"/>
      <c r="F176" s="46"/>
      <c r="G176" s="30"/>
    </row>
    <row r="177" spans="1:9" x14ac:dyDescent="0.2">
      <c r="A177" s="6" t="s">
        <v>156</v>
      </c>
      <c r="B177" s="37"/>
    </row>
    <row r="178" spans="1:9" x14ac:dyDescent="0.2">
      <c r="A178" s="6" t="s">
        <v>108</v>
      </c>
      <c r="B178" s="37"/>
      <c r="C178" s="37"/>
      <c r="D178" s="37"/>
      <c r="E178" s="37"/>
      <c r="F178" s="37"/>
      <c r="G178" s="30"/>
    </row>
    <row r="179" spans="1:9" ht="15.75" x14ac:dyDescent="0.25">
      <c r="A179" s="28" t="s">
        <v>94</v>
      </c>
      <c r="F179" s="37"/>
      <c r="G179" s="30"/>
    </row>
    <row r="180" spans="1:9" ht="15.75" x14ac:dyDescent="0.25">
      <c r="A180" s="31" t="s">
        <v>112</v>
      </c>
      <c r="F180" s="25"/>
      <c r="G180" s="30"/>
    </row>
    <row r="181" spans="1:9" ht="15.75" x14ac:dyDescent="0.25">
      <c r="A181" s="31"/>
      <c r="F181" s="37"/>
      <c r="G181" s="30" t="str">
        <f ca="1">_xll.VFORMULA(F181)</f>
        <v/>
      </c>
    </row>
    <row r="182" spans="1:9" ht="15.75" x14ac:dyDescent="0.25">
      <c r="A182" s="31" t="s">
        <v>149</v>
      </c>
      <c r="F182" s="37"/>
      <c r="G182" s="30" t="str">
        <f ca="1">_xll.VFORMULA(F182)</f>
        <v/>
      </c>
    </row>
    <row r="183" spans="1:9" ht="15.75" x14ac:dyDescent="0.25">
      <c r="A183" s="31" t="s">
        <v>151</v>
      </c>
      <c r="B183" s="37"/>
      <c r="C183" s="37"/>
      <c r="D183" s="37"/>
      <c r="E183" s="37"/>
      <c r="F183" s="37"/>
      <c r="G183" s="30" t="str">
        <f ca="1">_xll.VFORMULA(F183)</f>
        <v/>
      </c>
    </row>
    <row r="184" spans="1:9" ht="15.75" x14ac:dyDescent="0.25">
      <c r="A184" s="31" t="s">
        <v>152</v>
      </c>
      <c r="B184" s="37"/>
      <c r="C184" s="37"/>
      <c r="D184" s="37"/>
      <c r="E184" s="37"/>
      <c r="F184" s="37"/>
      <c r="G184" s="30" t="str">
        <f ca="1">_xll.VFORMULA(F184)</f>
        <v/>
      </c>
    </row>
    <row r="185" spans="1:9" ht="15.75" x14ac:dyDescent="0.25">
      <c r="A185" s="31" t="s">
        <v>150</v>
      </c>
      <c r="B185" s="47"/>
      <c r="C185" s="47"/>
      <c r="D185" s="47"/>
      <c r="E185" s="47"/>
      <c r="F185" s="47"/>
      <c r="G185" s="30" t="str">
        <f ca="1">_xll.VFORMULA(F185)</f>
        <v/>
      </c>
    </row>
    <row r="186" spans="1:9" ht="15.75" x14ac:dyDescent="0.25">
      <c r="A186" s="31"/>
      <c r="B186" s="47"/>
      <c r="C186" s="47"/>
      <c r="D186" s="47"/>
      <c r="E186" s="47"/>
      <c r="F186" s="47"/>
      <c r="G186" s="30"/>
    </row>
    <row r="187" spans="1:9" ht="15.75" x14ac:dyDescent="0.25">
      <c r="A187" s="31" t="s">
        <v>173</v>
      </c>
      <c r="B187" s="47"/>
      <c r="C187" s="47"/>
      <c r="D187" s="47"/>
      <c r="E187" s="47"/>
      <c r="F187" s="47"/>
      <c r="G187" s="30"/>
    </row>
    <row r="188" spans="1:9" ht="15.75" x14ac:dyDescent="0.25">
      <c r="A188" s="31" t="s">
        <v>161</v>
      </c>
      <c r="B188" s="48"/>
      <c r="C188" s="48"/>
      <c r="D188" s="48"/>
      <c r="E188" s="48"/>
      <c r="F188" s="48"/>
      <c r="G188" s="30"/>
    </row>
    <row r="189" spans="1:9" ht="16.5" thickBot="1" x14ac:dyDescent="0.3">
      <c r="A189" s="45" t="s">
        <v>162</v>
      </c>
      <c r="B189" s="49"/>
      <c r="C189" s="50"/>
      <c r="D189" s="50"/>
      <c r="E189" s="50"/>
      <c r="F189" s="50"/>
      <c r="G189" s="40"/>
      <c r="H189" s="41"/>
      <c r="I189" s="41"/>
    </row>
    <row r="190" spans="1:9" ht="16.5" thickBot="1" x14ac:dyDescent="0.3">
      <c r="A190" s="51" t="s">
        <v>97</v>
      </c>
      <c r="B190" s="41"/>
      <c r="C190" s="41"/>
      <c r="D190" s="41"/>
      <c r="F190" s="46"/>
    </row>
    <row r="191" spans="1:9" ht="15.75" x14ac:dyDescent="0.25">
      <c r="A191" s="52" t="s">
        <v>96</v>
      </c>
      <c r="B191" s="53"/>
      <c r="C191" s="30"/>
    </row>
    <row r="192" spans="1:9" ht="15.75" x14ac:dyDescent="0.25">
      <c r="A192" s="52" t="s">
        <v>153</v>
      </c>
      <c r="B192" s="54"/>
      <c r="C192" s="30"/>
    </row>
    <row r="193" spans="1:3" ht="15.75" x14ac:dyDescent="0.25">
      <c r="A193" s="52" t="s">
        <v>146</v>
      </c>
      <c r="B193" s="53"/>
      <c r="C193" s="30"/>
    </row>
    <row r="194" spans="1:3" ht="15.75" x14ac:dyDescent="0.25">
      <c r="A194" s="52" t="s">
        <v>98</v>
      </c>
      <c r="B194" s="53"/>
      <c r="C194" s="30"/>
    </row>
    <row r="195" spans="1:3" ht="15.75" x14ac:dyDescent="0.25">
      <c r="A195" s="52" t="s">
        <v>99</v>
      </c>
      <c r="B195" s="53"/>
      <c r="C195" s="30"/>
    </row>
    <row r="196" spans="1:3" ht="15.75" x14ac:dyDescent="0.25">
      <c r="A196" s="52" t="s">
        <v>100</v>
      </c>
      <c r="B196" s="53"/>
      <c r="C196" s="30"/>
    </row>
    <row r="197" spans="1:3" ht="15.75" x14ac:dyDescent="0.25">
      <c r="A197" s="52" t="s">
        <v>101</v>
      </c>
      <c r="B197" s="53"/>
      <c r="C197" s="30"/>
    </row>
    <row r="198" spans="1:3" ht="15.75" x14ac:dyDescent="0.25">
      <c r="A198" s="52" t="s">
        <v>102</v>
      </c>
      <c r="B198" s="53"/>
      <c r="C198" s="30"/>
    </row>
    <row r="199" spans="1:3" ht="15.75" x14ac:dyDescent="0.25">
      <c r="A199" s="52" t="s">
        <v>103</v>
      </c>
      <c r="B199" s="53"/>
      <c r="C199" s="30"/>
    </row>
    <row r="200" spans="1:3" ht="15.75" x14ac:dyDescent="0.25">
      <c r="A200" s="52" t="s">
        <v>104</v>
      </c>
      <c r="B200" s="53"/>
      <c r="C200" s="30"/>
    </row>
    <row r="201" spans="1:3" ht="15.75" x14ac:dyDescent="0.25">
      <c r="A201" s="52" t="s">
        <v>105</v>
      </c>
      <c r="B201" s="53"/>
      <c r="C201" s="30"/>
    </row>
    <row r="202" spans="1:3" ht="15.75" x14ac:dyDescent="0.25">
      <c r="A202" s="52" t="s">
        <v>106</v>
      </c>
      <c r="B202" s="53"/>
      <c r="C202" s="30"/>
    </row>
    <row r="203" spans="1:3" ht="15.75" x14ac:dyDescent="0.25">
      <c r="A203" s="52" t="s">
        <v>107</v>
      </c>
      <c r="B203" s="53"/>
      <c r="C203" s="30"/>
    </row>
    <row r="204" spans="1:3" ht="15.75" x14ac:dyDescent="0.25">
      <c r="A204" s="55" t="s">
        <v>185</v>
      </c>
      <c r="B204" s="56"/>
      <c r="C204" s="30"/>
    </row>
    <row r="205" spans="1:3" ht="15.75" x14ac:dyDescent="0.25">
      <c r="A205" s="55" t="s">
        <v>186</v>
      </c>
      <c r="B205" s="56"/>
      <c r="C205" s="30"/>
    </row>
    <row r="206" spans="1:3" ht="15.75" x14ac:dyDescent="0.25">
      <c r="A206" s="55" t="s">
        <v>187</v>
      </c>
      <c r="B206" s="56"/>
      <c r="C206" s="30"/>
    </row>
    <row r="207" spans="1:3" ht="15.75" x14ac:dyDescent="0.25">
      <c r="A207" s="55" t="s">
        <v>188</v>
      </c>
      <c r="B207" s="56"/>
      <c r="C207" s="30"/>
    </row>
    <row r="208" spans="1:3" ht="15.75" x14ac:dyDescent="0.25">
      <c r="A208" s="55" t="s">
        <v>189</v>
      </c>
      <c r="B208" s="56"/>
      <c r="C208" s="30"/>
    </row>
    <row r="209" spans="1:4" ht="15.75" x14ac:dyDescent="0.25">
      <c r="A209" s="55" t="s">
        <v>164</v>
      </c>
      <c r="B209" s="56"/>
      <c r="C209" s="30"/>
    </row>
    <row r="210" spans="1:4" ht="15.75" x14ac:dyDescent="0.25">
      <c r="A210" s="55" t="s">
        <v>165</v>
      </c>
      <c r="B210" s="56"/>
      <c r="C210" s="30"/>
    </row>
    <row r="211" spans="1:4" ht="15.75" x14ac:dyDescent="0.25">
      <c r="A211" s="55" t="s">
        <v>166</v>
      </c>
      <c r="B211" s="56"/>
      <c r="C211" s="30"/>
    </row>
    <row r="212" spans="1:4" ht="15.75" x14ac:dyDescent="0.25">
      <c r="A212" s="55" t="s">
        <v>167</v>
      </c>
      <c r="B212" s="56"/>
      <c r="C212" s="30"/>
    </row>
    <row r="213" spans="1:4" ht="15.75" x14ac:dyDescent="0.25">
      <c r="A213" s="55" t="s">
        <v>168</v>
      </c>
      <c r="B213" s="56"/>
      <c r="C213" s="30"/>
    </row>
    <row r="214" spans="1:4" ht="15.75" x14ac:dyDescent="0.25">
      <c r="A214" s="55" t="s">
        <v>169</v>
      </c>
      <c r="B214" s="56"/>
      <c r="C214" s="30"/>
    </row>
    <row r="215" spans="1:4" ht="15.75" x14ac:dyDescent="0.25">
      <c r="A215" s="55" t="s">
        <v>170</v>
      </c>
      <c r="B215" s="56"/>
      <c r="C215" s="30"/>
    </row>
    <row r="216" spans="1:4" ht="15.75" x14ac:dyDescent="0.25">
      <c r="A216" s="55" t="s">
        <v>171</v>
      </c>
      <c r="B216" s="56"/>
      <c r="C216" s="30"/>
    </row>
    <row r="217" spans="1:4" ht="16.5" thickBot="1" x14ac:dyDescent="0.3">
      <c r="A217" s="57" t="s">
        <v>172</v>
      </c>
      <c r="B217" s="58"/>
      <c r="C217" s="40"/>
      <c r="D217" s="41"/>
    </row>
    <row r="218" spans="1:4" ht="15.75" x14ac:dyDescent="0.25">
      <c r="A218" s="31"/>
      <c r="B218" s="46"/>
    </row>
    <row r="219" spans="1:4" ht="15.75" x14ac:dyDescent="0.25">
      <c r="A219" s="31"/>
      <c r="B219" s="46"/>
    </row>
    <row r="220" spans="1:4" ht="15.75" x14ac:dyDescent="0.25">
      <c r="A220" s="31"/>
      <c r="B220" s="46"/>
    </row>
    <row r="221" spans="1:4" ht="15.75" x14ac:dyDescent="0.25">
      <c r="A221" s="31"/>
      <c r="B221" s="46"/>
    </row>
    <row r="226" spans="1:10" ht="16.5" thickBot="1" x14ac:dyDescent="0.3">
      <c r="A226" s="59" t="s">
        <v>163</v>
      </c>
      <c r="B226" s="60"/>
      <c r="C226" s="60"/>
      <c r="D226" s="60"/>
      <c r="E226" s="60"/>
      <c r="F226" s="60"/>
      <c r="G226" s="61"/>
      <c r="H226" s="62"/>
    </row>
    <row r="227" spans="1:10" ht="15.75" x14ac:dyDescent="0.25">
      <c r="A227" s="63" t="s">
        <v>32</v>
      </c>
      <c r="B227" s="64" t="s">
        <v>33</v>
      </c>
      <c r="C227" s="64" t="s">
        <v>34</v>
      </c>
      <c r="D227" s="65" t="s">
        <v>35</v>
      </c>
      <c r="E227" s="60"/>
      <c r="F227" s="66"/>
      <c r="G227" s="67"/>
      <c r="H227" s="62"/>
    </row>
    <row r="228" spans="1:10" ht="15.75" x14ac:dyDescent="0.25">
      <c r="A228" s="68" t="s">
        <v>37</v>
      </c>
      <c r="B228" s="69" t="s">
        <v>38</v>
      </c>
      <c r="C228" s="69" t="s">
        <v>29</v>
      </c>
      <c r="D228" s="70" t="s">
        <v>39</v>
      </c>
      <c r="E228" s="71"/>
      <c r="F228" s="66"/>
      <c r="G228" s="67"/>
      <c r="H228" s="62"/>
    </row>
    <row r="229" spans="1:10" ht="16.5" thickBot="1" x14ac:dyDescent="0.3">
      <c r="A229" s="72">
        <f>B35</f>
        <v>500000</v>
      </c>
      <c r="B229" s="42">
        <f>B37</f>
        <v>20</v>
      </c>
      <c r="C229" s="42">
        <f>B36</f>
        <v>7.4999999999999997E-2</v>
      </c>
      <c r="D229" s="73">
        <f>B38</f>
        <v>2004</v>
      </c>
      <c r="E229" s="60"/>
      <c r="F229" s="66"/>
      <c r="G229" s="67"/>
      <c r="H229" s="62"/>
    </row>
    <row r="230" spans="1:10" x14ac:dyDescent="0.2">
      <c r="A230" s="74"/>
      <c r="B230" s="60"/>
      <c r="C230" s="60"/>
      <c r="D230" s="60"/>
      <c r="E230" s="60"/>
      <c r="F230" s="60"/>
      <c r="G230" s="60"/>
      <c r="H230" s="62"/>
    </row>
    <row r="231" spans="1:10" x14ac:dyDescent="0.2">
      <c r="A231" s="66" t="s">
        <v>40</v>
      </c>
      <c r="B231" s="60"/>
      <c r="C231" s="60"/>
      <c r="D231" s="60"/>
      <c r="E231" s="60"/>
      <c r="F231" s="60"/>
      <c r="G231" s="60"/>
      <c r="H231" s="62"/>
      <c r="I231" s="3"/>
    </row>
    <row r="232" spans="1:10" x14ac:dyDescent="0.2">
      <c r="A232" s="62"/>
      <c r="B232" s="62"/>
      <c r="C232" s="60" t="s">
        <v>41</v>
      </c>
      <c r="D232" s="60" t="s">
        <v>42</v>
      </c>
      <c r="E232" s="60" t="s">
        <v>42</v>
      </c>
      <c r="F232" s="62" t="s">
        <v>42</v>
      </c>
      <c r="G232" s="62" t="s">
        <v>43</v>
      </c>
      <c r="H232" s="62"/>
      <c r="I232" s="3"/>
    </row>
    <row r="233" spans="1:10" x14ac:dyDescent="0.2">
      <c r="A233" s="60"/>
      <c r="B233" s="62"/>
      <c r="C233" s="60" t="s">
        <v>34</v>
      </c>
      <c r="D233" s="60" t="s">
        <v>44</v>
      </c>
      <c r="E233" s="60" t="s">
        <v>45</v>
      </c>
      <c r="F233" s="60" t="s">
        <v>46</v>
      </c>
      <c r="G233" s="62" t="s">
        <v>47</v>
      </c>
      <c r="H233" s="62"/>
      <c r="I233" s="3"/>
    </row>
    <row r="234" spans="1:10" ht="15.75" thickBot="1" x14ac:dyDescent="0.25">
      <c r="A234" s="75" t="s">
        <v>48</v>
      </c>
      <c r="B234" s="75" t="s">
        <v>49</v>
      </c>
      <c r="C234" s="75" t="s">
        <v>36</v>
      </c>
      <c r="D234" s="75" t="s">
        <v>50</v>
      </c>
      <c r="E234" s="75" t="s">
        <v>36</v>
      </c>
      <c r="F234" s="75" t="s">
        <v>51</v>
      </c>
      <c r="G234" s="75" t="s">
        <v>52</v>
      </c>
      <c r="H234" s="76" t="s">
        <v>53</v>
      </c>
      <c r="I234" s="41"/>
      <c r="J234" s="97"/>
    </row>
    <row r="235" spans="1:10" x14ac:dyDescent="0.2">
      <c r="A235" s="62">
        <f>D229</f>
        <v>2004</v>
      </c>
      <c r="B235" s="77">
        <f>A229</f>
        <v>500000</v>
      </c>
      <c r="C235" s="77">
        <f>IF(B235&gt;0.5,PMT(C229,B229,-(B235)),0)</f>
        <v>49046.095816165704</v>
      </c>
      <c r="D235" s="77">
        <f>B235*C229</f>
        <v>37500</v>
      </c>
      <c r="E235" s="77">
        <f t="shared" ref="E235:E254" si="2">C235-D235</f>
        <v>11546.095816165704</v>
      </c>
      <c r="F235" s="77">
        <f t="shared" ref="F235:F254" si="3">IF(B235-E235&gt;0,B235-E235,0)</f>
        <v>488453.90418383433</v>
      </c>
      <c r="G235" s="77">
        <f>C235</f>
        <v>49046.095816165704</v>
      </c>
      <c r="H235" s="62">
        <v>1</v>
      </c>
      <c r="I235" s="3"/>
    </row>
    <row r="236" spans="1:10" x14ac:dyDescent="0.2">
      <c r="A236" s="62">
        <f>1+A235</f>
        <v>2005</v>
      </c>
      <c r="B236" s="77">
        <f t="shared" ref="B236:B254" si="4">F235</f>
        <v>488453.90418383433</v>
      </c>
      <c r="C236" s="77">
        <f>IF(B236&gt;0.5,PMT(C229,B229,-(B235)),0)</f>
        <v>49046.095816165704</v>
      </c>
      <c r="D236" s="77">
        <f>B236*C229</f>
        <v>36634.042813787572</v>
      </c>
      <c r="E236" s="77">
        <f t="shared" si="2"/>
        <v>12412.053002378132</v>
      </c>
      <c r="F236" s="77">
        <f t="shared" si="3"/>
        <v>476041.85118145618</v>
      </c>
      <c r="G236" s="77">
        <f>IF(B236&gt;0,C236+G235,0)</f>
        <v>98092.191632331407</v>
      </c>
      <c r="H236" s="62">
        <f>1+H235</f>
        <v>2</v>
      </c>
      <c r="I236" s="3"/>
    </row>
    <row r="237" spans="1:10" x14ac:dyDescent="0.2">
      <c r="A237" s="62">
        <f t="shared" ref="A237:A264" si="5">1+A236</f>
        <v>2006</v>
      </c>
      <c r="B237" s="77">
        <f t="shared" si="4"/>
        <v>476041.85118145618</v>
      </c>
      <c r="C237" s="77">
        <f>IF(B237&gt;0.5,PMT(C229,B229,-(B235)),0)</f>
        <v>49046.095816165704</v>
      </c>
      <c r="D237" s="77">
        <f>B237*C229</f>
        <v>35703.138838609215</v>
      </c>
      <c r="E237" s="77">
        <f t="shared" si="2"/>
        <v>13342.956977556489</v>
      </c>
      <c r="F237" s="77">
        <f t="shared" si="3"/>
        <v>462698.89420389966</v>
      </c>
      <c r="G237" s="77">
        <f t="shared" ref="G237:G254" si="6">IF(B237&gt;0,C237+G236,0)</f>
        <v>147138.28744849711</v>
      </c>
      <c r="H237" s="62">
        <f t="shared" ref="H237:H264" si="7">1+H236</f>
        <v>3</v>
      </c>
      <c r="I237" s="3"/>
    </row>
    <row r="238" spans="1:10" x14ac:dyDescent="0.2">
      <c r="A238" s="62">
        <f t="shared" si="5"/>
        <v>2007</v>
      </c>
      <c r="B238" s="77">
        <f t="shared" si="4"/>
        <v>462698.89420389966</v>
      </c>
      <c r="C238" s="77">
        <f>IF(B238&gt;0.5,PMT(C229,B229,-(B235)),0)</f>
        <v>49046.095816165704</v>
      </c>
      <c r="D238" s="77">
        <f>B238*C229</f>
        <v>34702.417065292473</v>
      </c>
      <c r="E238" s="77">
        <f t="shared" si="2"/>
        <v>14343.67875087323</v>
      </c>
      <c r="F238" s="77">
        <f t="shared" si="3"/>
        <v>448355.21545302641</v>
      </c>
      <c r="G238" s="77">
        <f t="shared" si="6"/>
        <v>196184.38326466281</v>
      </c>
      <c r="H238" s="62">
        <f t="shared" si="7"/>
        <v>4</v>
      </c>
      <c r="I238" s="3"/>
    </row>
    <row r="239" spans="1:10" x14ac:dyDescent="0.2">
      <c r="A239" s="62">
        <f t="shared" si="5"/>
        <v>2008</v>
      </c>
      <c r="B239" s="77">
        <f t="shared" si="4"/>
        <v>448355.21545302641</v>
      </c>
      <c r="C239" s="77">
        <f>IF(B239&gt;0.5,PMT(C229,B229,-(B235)),0)</f>
        <v>49046.095816165704</v>
      </c>
      <c r="D239" s="77">
        <f>B239*C229</f>
        <v>33626.641158976978</v>
      </c>
      <c r="E239" s="77">
        <f t="shared" si="2"/>
        <v>15419.454657188726</v>
      </c>
      <c r="F239" s="77">
        <f t="shared" si="3"/>
        <v>432935.76079583768</v>
      </c>
      <c r="G239" s="77">
        <f t="shared" si="6"/>
        <v>245230.47908082852</v>
      </c>
      <c r="H239" s="62">
        <f t="shared" si="7"/>
        <v>5</v>
      </c>
      <c r="I239" s="3"/>
    </row>
    <row r="240" spans="1:10" x14ac:dyDescent="0.2">
      <c r="A240" s="62">
        <f t="shared" si="5"/>
        <v>2009</v>
      </c>
      <c r="B240" s="77">
        <f t="shared" si="4"/>
        <v>432935.76079583768</v>
      </c>
      <c r="C240" s="77">
        <f>IF(B240&gt;0.5,PMT(C229,B229,-(B235)),0)</f>
        <v>49046.095816165704</v>
      </c>
      <c r="D240" s="77">
        <f>B240*C229</f>
        <v>32470.182059687824</v>
      </c>
      <c r="E240" s="77">
        <f t="shared" si="2"/>
        <v>16575.913756477879</v>
      </c>
      <c r="F240" s="77">
        <f t="shared" si="3"/>
        <v>416359.8470393598</v>
      </c>
      <c r="G240" s="77">
        <f t="shared" si="6"/>
        <v>294276.57489699422</v>
      </c>
      <c r="H240" s="62">
        <f t="shared" si="7"/>
        <v>6</v>
      </c>
      <c r="I240" s="3"/>
    </row>
    <row r="241" spans="1:9" x14ac:dyDescent="0.2">
      <c r="A241" s="62">
        <f t="shared" si="5"/>
        <v>2010</v>
      </c>
      <c r="B241" s="77">
        <f t="shared" si="4"/>
        <v>416359.8470393598</v>
      </c>
      <c r="C241" s="77">
        <f>IF(B241&gt;0.5,PMT(C229,B229,-(B235)),0)</f>
        <v>49046.095816165704</v>
      </c>
      <c r="D241" s="77">
        <f>B241*C229</f>
        <v>31226.988527951984</v>
      </c>
      <c r="E241" s="77">
        <f t="shared" si="2"/>
        <v>17819.10728821372</v>
      </c>
      <c r="F241" s="77">
        <f t="shared" si="3"/>
        <v>398540.73975114606</v>
      </c>
      <c r="G241" s="77">
        <f t="shared" si="6"/>
        <v>343322.67071315995</v>
      </c>
      <c r="H241" s="62">
        <f t="shared" si="7"/>
        <v>7</v>
      </c>
      <c r="I241" s="3"/>
    </row>
    <row r="242" spans="1:9" x14ac:dyDescent="0.2">
      <c r="A242" s="62">
        <f t="shared" si="5"/>
        <v>2011</v>
      </c>
      <c r="B242" s="77">
        <f t="shared" si="4"/>
        <v>398540.73975114606</v>
      </c>
      <c r="C242" s="77">
        <f>IF(B242&gt;0.5,PMT(C229,B229,-(B235)),0)</f>
        <v>49046.095816165704</v>
      </c>
      <c r="D242" s="77">
        <f>B242*C229</f>
        <v>29890.555481335952</v>
      </c>
      <c r="E242" s="77">
        <f t="shared" si="2"/>
        <v>19155.540334829751</v>
      </c>
      <c r="F242" s="77">
        <f t="shared" si="3"/>
        <v>379385.19941631629</v>
      </c>
      <c r="G242" s="77">
        <f t="shared" si="6"/>
        <v>392368.76652932563</v>
      </c>
      <c r="H242" s="62">
        <f t="shared" si="7"/>
        <v>8</v>
      </c>
      <c r="I242" s="3"/>
    </row>
    <row r="243" spans="1:9" x14ac:dyDescent="0.2">
      <c r="A243" s="62">
        <f t="shared" si="5"/>
        <v>2012</v>
      </c>
      <c r="B243" s="77">
        <f t="shared" si="4"/>
        <v>379385.19941631629</v>
      </c>
      <c r="C243" s="77">
        <f>IF(B243&gt;0.5,PMT(C229,B229,-(B235)),0)</f>
        <v>49046.095816165704</v>
      </c>
      <c r="D243" s="77">
        <f>B243*C229</f>
        <v>28453.88995622372</v>
      </c>
      <c r="E243" s="77">
        <f t="shared" si="2"/>
        <v>20592.205859941983</v>
      </c>
      <c r="F243" s="77">
        <f t="shared" si="3"/>
        <v>358792.99355637433</v>
      </c>
      <c r="G243" s="77">
        <f t="shared" si="6"/>
        <v>441414.8623454913</v>
      </c>
      <c r="H243" s="62">
        <f t="shared" si="7"/>
        <v>9</v>
      </c>
      <c r="I243" s="3"/>
    </row>
    <row r="244" spans="1:9" x14ac:dyDescent="0.2">
      <c r="A244" s="62">
        <f t="shared" si="5"/>
        <v>2013</v>
      </c>
      <c r="B244" s="77">
        <f t="shared" si="4"/>
        <v>358792.99355637433</v>
      </c>
      <c r="C244" s="77">
        <f>IF(B244&gt;0.5,PMT(C229,B229,-(B235)),0)</f>
        <v>49046.095816165704</v>
      </c>
      <c r="D244" s="77">
        <f>B244*C229</f>
        <v>26909.474516728074</v>
      </c>
      <c r="E244" s="77">
        <f t="shared" si="2"/>
        <v>22136.621299437629</v>
      </c>
      <c r="F244" s="77">
        <f t="shared" si="3"/>
        <v>336656.37225693668</v>
      </c>
      <c r="G244" s="77">
        <f t="shared" si="6"/>
        <v>490460.95816165698</v>
      </c>
      <c r="H244" s="62">
        <f t="shared" si="7"/>
        <v>10</v>
      </c>
      <c r="I244" s="3"/>
    </row>
    <row r="245" spans="1:9" x14ac:dyDescent="0.2">
      <c r="A245" s="62">
        <f t="shared" si="5"/>
        <v>2014</v>
      </c>
      <c r="B245" s="77">
        <f t="shared" si="4"/>
        <v>336656.37225693668</v>
      </c>
      <c r="C245" s="77">
        <f>IF(B245&gt;0.5,PMT(C229,B229,-(B235)),0)</f>
        <v>49046.095816165704</v>
      </c>
      <c r="D245" s="77">
        <f>B245*C229</f>
        <v>25249.227919270252</v>
      </c>
      <c r="E245" s="77">
        <f t="shared" si="2"/>
        <v>23796.867896895452</v>
      </c>
      <c r="F245" s="77">
        <f t="shared" si="3"/>
        <v>312859.50436004123</v>
      </c>
      <c r="G245" s="77">
        <f t="shared" si="6"/>
        <v>539507.05397782265</v>
      </c>
      <c r="H245" s="62">
        <f t="shared" si="7"/>
        <v>11</v>
      </c>
      <c r="I245" s="3"/>
    </row>
    <row r="246" spans="1:9" x14ac:dyDescent="0.2">
      <c r="A246" s="62">
        <f t="shared" si="5"/>
        <v>2015</v>
      </c>
      <c r="B246" s="77">
        <f t="shared" si="4"/>
        <v>312859.50436004123</v>
      </c>
      <c r="C246" s="77">
        <f>IF(B246&gt;0.5,PMT(C229,B229,-(B235)),0)</f>
        <v>49046.095816165704</v>
      </c>
      <c r="D246" s="77">
        <f>B246*C229</f>
        <v>23464.462827003092</v>
      </c>
      <c r="E246" s="77">
        <f t="shared" si="2"/>
        <v>25581.632989162612</v>
      </c>
      <c r="F246" s="77">
        <f t="shared" si="3"/>
        <v>287277.87137087859</v>
      </c>
      <c r="G246" s="77">
        <f t="shared" si="6"/>
        <v>588553.14979398833</v>
      </c>
      <c r="H246" s="62">
        <f t="shared" si="7"/>
        <v>12</v>
      </c>
      <c r="I246" s="3"/>
    </row>
    <row r="247" spans="1:9" x14ac:dyDescent="0.2">
      <c r="A247" s="62">
        <f t="shared" si="5"/>
        <v>2016</v>
      </c>
      <c r="B247" s="77">
        <f t="shared" si="4"/>
        <v>287277.87137087859</v>
      </c>
      <c r="C247" s="77">
        <f>IF(B247&gt;0.5,PMT(C229,B229,-(B235)),0)</f>
        <v>49046.095816165704</v>
      </c>
      <c r="D247" s="77">
        <f>B247*C229</f>
        <v>21545.840352815892</v>
      </c>
      <c r="E247" s="77">
        <f t="shared" si="2"/>
        <v>27500.255463349811</v>
      </c>
      <c r="F247" s="77">
        <f t="shared" si="3"/>
        <v>259777.61590752879</v>
      </c>
      <c r="G247" s="77">
        <f t="shared" si="6"/>
        <v>637599.245610154</v>
      </c>
      <c r="H247" s="62">
        <f t="shared" si="7"/>
        <v>13</v>
      </c>
      <c r="I247" s="3"/>
    </row>
    <row r="248" spans="1:9" x14ac:dyDescent="0.2">
      <c r="A248" s="62">
        <f t="shared" si="5"/>
        <v>2017</v>
      </c>
      <c r="B248" s="77">
        <f t="shared" si="4"/>
        <v>259777.61590752879</v>
      </c>
      <c r="C248" s="77">
        <f>IF(B248&gt;0.5,PMT(C229,B229,-(B235)),0)</f>
        <v>49046.095816165704</v>
      </c>
      <c r="D248" s="77">
        <f>B248*C229</f>
        <v>19483.321193064658</v>
      </c>
      <c r="E248" s="77">
        <f t="shared" si="2"/>
        <v>29562.774623101046</v>
      </c>
      <c r="F248" s="77">
        <f t="shared" si="3"/>
        <v>230214.84128442773</v>
      </c>
      <c r="G248" s="77">
        <f t="shared" si="6"/>
        <v>686645.34142631968</v>
      </c>
      <c r="H248" s="62">
        <f t="shared" si="7"/>
        <v>14</v>
      </c>
      <c r="I248" s="3"/>
    </row>
    <row r="249" spans="1:9" x14ac:dyDescent="0.2">
      <c r="A249" s="62">
        <f t="shared" si="5"/>
        <v>2018</v>
      </c>
      <c r="B249" s="77">
        <f t="shared" si="4"/>
        <v>230214.84128442773</v>
      </c>
      <c r="C249" s="77">
        <f>IF(B249&gt;0.5,PMT(C229,B229,-(B235)),0)</f>
        <v>49046.095816165704</v>
      </c>
      <c r="D249" s="77">
        <f>B249*C229</f>
        <v>17266.113096332079</v>
      </c>
      <c r="E249" s="77">
        <f t="shared" si="2"/>
        <v>31779.982719833624</v>
      </c>
      <c r="F249" s="77">
        <f t="shared" si="3"/>
        <v>198434.85856459412</v>
      </c>
      <c r="G249" s="77">
        <f t="shared" si="6"/>
        <v>735691.43724248535</v>
      </c>
      <c r="H249" s="62">
        <f t="shared" si="7"/>
        <v>15</v>
      </c>
      <c r="I249" s="3"/>
    </row>
    <row r="250" spans="1:9" x14ac:dyDescent="0.2">
      <c r="A250" s="62">
        <f t="shared" si="5"/>
        <v>2019</v>
      </c>
      <c r="B250" s="77">
        <f t="shared" si="4"/>
        <v>198434.85856459412</v>
      </c>
      <c r="C250" s="77">
        <f>IF(B250&gt;0.5,PMT(C229,B229,-(B235)),0)</f>
        <v>49046.095816165704</v>
      </c>
      <c r="D250" s="77">
        <f>B250*C229</f>
        <v>14882.614392344558</v>
      </c>
      <c r="E250" s="77">
        <f t="shared" si="2"/>
        <v>34163.481423821147</v>
      </c>
      <c r="F250" s="77">
        <f t="shared" si="3"/>
        <v>164271.37714077297</v>
      </c>
      <c r="G250" s="77">
        <f t="shared" si="6"/>
        <v>784737.53305865102</v>
      </c>
      <c r="H250" s="62">
        <f t="shared" si="7"/>
        <v>16</v>
      </c>
      <c r="I250" s="3"/>
    </row>
    <row r="251" spans="1:9" x14ac:dyDescent="0.2">
      <c r="A251" s="62">
        <f t="shared" si="5"/>
        <v>2020</v>
      </c>
      <c r="B251" s="77">
        <f t="shared" si="4"/>
        <v>164271.37714077297</v>
      </c>
      <c r="C251" s="77">
        <f>IF(B251&gt;0.5,PMT(C229,B229,-(B235)),0)</f>
        <v>49046.095816165704</v>
      </c>
      <c r="D251" s="77">
        <f>B251*C229</f>
        <v>12320.353285557972</v>
      </c>
      <c r="E251" s="77">
        <f t="shared" si="2"/>
        <v>36725.742530607735</v>
      </c>
      <c r="F251" s="77">
        <f t="shared" si="3"/>
        <v>127545.63461016523</v>
      </c>
      <c r="G251" s="77">
        <f t="shared" si="6"/>
        <v>833783.6288748167</v>
      </c>
      <c r="H251" s="62">
        <f t="shared" si="7"/>
        <v>17</v>
      </c>
      <c r="I251" s="3"/>
    </row>
    <row r="252" spans="1:9" x14ac:dyDescent="0.2">
      <c r="A252" s="62">
        <f t="shared" si="5"/>
        <v>2021</v>
      </c>
      <c r="B252" s="77">
        <f t="shared" si="4"/>
        <v>127545.63461016523</v>
      </c>
      <c r="C252" s="77">
        <f>IF(B252&gt;0.5,PMT(C229,B229,-(B235)),0)</f>
        <v>49046.095816165704</v>
      </c>
      <c r="D252" s="77">
        <f>B252*C229</f>
        <v>9565.9225957623912</v>
      </c>
      <c r="E252" s="77">
        <f t="shared" si="2"/>
        <v>39480.173220403311</v>
      </c>
      <c r="F252" s="77">
        <f t="shared" si="3"/>
        <v>88065.461389761913</v>
      </c>
      <c r="G252" s="77">
        <f t="shared" si="6"/>
        <v>882829.72469098237</v>
      </c>
      <c r="H252" s="62">
        <f t="shared" si="7"/>
        <v>18</v>
      </c>
      <c r="I252" s="3"/>
    </row>
    <row r="253" spans="1:9" x14ac:dyDescent="0.2">
      <c r="A253" s="62">
        <f t="shared" si="5"/>
        <v>2022</v>
      </c>
      <c r="B253" s="77">
        <f t="shared" si="4"/>
        <v>88065.461389761913</v>
      </c>
      <c r="C253" s="77">
        <f>IF(B253&gt;0.5,PMT(C229,B229,-(B235)),0)</f>
        <v>49046.095816165704</v>
      </c>
      <c r="D253" s="77">
        <f>B253*C229</f>
        <v>6604.9096042321435</v>
      </c>
      <c r="E253" s="77">
        <f t="shared" si="2"/>
        <v>42441.186211933556</v>
      </c>
      <c r="F253" s="77">
        <f t="shared" si="3"/>
        <v>45624.275177828356</v>
      </c>
      <c r="G253" s="77">
        <f t="shared" si="6"/>
        <v>931875.82050714805</v>
      </c>
      <c r="H253" s="62">
        <f t="shared" si="7"/>
        <v>19</v>
      </c>
      <c r="I253" s="3"/>
    </row>
    <row r="254" spans="1:9" x14ac:dyDescent="0.2">
      <c r="A254" s="62">
        <f t="shared" si="5"/>
        <v>2023</v>
      </c>
      <c r="B254" s="77">
        <f t="shared" si="4"/>
        <v>45624.275177828356</v>
      </c>
      <c r="C254" s="77">
        <f>IF(B254&gt;0.5,PMT(C229,B229,-(B235)),0)</f>
        <v>49046.095816165704</v>
      </c>
      <c r="D254" s="77">
        <f>B254*C229</f>
        <v>3421.8206383371266</v>
      </c>
      <c r="E254" s="77">
        <f t="shared" si="2"/>
        <v>45624.275177828575</v>
      </c>
      <c r="F254" s="77">
        <f t="shared" si="3"/>
        <v>0</v>
      </c>
      <c r="G254" s="77">
        <f t="shared" si="6"/>
        <v>980921.91632331372</v>
      </c>
      <c r="H254" s="62">
        <f t="shared" si="7"/>
        <v>20</v>
      </c>
      <c r="I254" s="3"/>
    </row>
    <row r="255" spans="1:9" x14ac:dyDescent="0.2">
      <c r="A255" s="62">
        <f t="shared" si="5"/>
        <v>2024</v>
      </c>
      <c r="B255" s="77">
        <f>F254</f>
        <v>0</v>
      </c>
      <c r="C255" s="77">
        <f>IF(B255&gt;0.5,PMT(C229,B229,-(B235)),0)</f>
        <v>0</v>
      </c>
      <c r="D255" s="77">
        <f>B255*C229</f>
        <v>0</v>
      </c>
      <c r="E255" s="77">
        <f>C255-D255</f>
        <v>0</v>
      </c>
      <c r="F255" s="77">
        <f>IF(B255-E255&gt;0,B255-E255,0)</f>
        <v>0</v>
      </c>
      <c r="G255" s="77">
        <f>IF(B255&gt;0,C255+G254,0)</f>
        <v>0</v>
      </c>
      <c r="H255" s="62">
        <f t="shared" si="7"/>
        <v>21</v>
      </c>
      <c r="I255" s="3"/>
    </row>
    <row r="256" spans="1:9" x14ac:dyDescent="0.2">
      <c r="A256" s="62">
        <f t="shared" si="5"/>
        <v>2025</v>
      </c>
      <c r="B256" s="77">
        <f t="shared" ref="B256:B264" si="8">F255</f>
        <v>0</v>
      </c>
      <c r="C256" s="77">
        <f>IF(B256&gt;0.5,PMT(C229,B229,-(B235)),0)</f>
        <v>0</v>
      </c>
      <c r="D256" s="77">
        <f>B256*C229</f>
        <v>0</v>
      </c>
      <c r="E256" s="77">
        <f t="shared" ref="E256:E264" si="9">C256-D256</f>
        <v>0</v>
      </c>
      <c r="F256" s="77">
        <f t="shared" ref="F256:F264" si="10">IF(B256-E256&gt;0,B256-E256,0)</f>
        <v>0</v>
      </c>
      <c r="G256" s="77">
        <f t="shared" ref="G256:G264" si="11">IF(B256&gt;0,C256+G255,0)</f>
        <v>0</v>
      </c>
      <c r="H256" s="62">
        <f t="shared" si="7"/>
        <v>22</v>
      </c>
      <c r="I256" s="3"/>
    </row>
    <row r="257" spans="1:10" x14ac:dyDescent="0.2">
      <c r="A257" s="62">
        <f t="shared" si="5"/>
        <v>2026</v>
      </c>
      <c r="B257" s="77">
        <f t="shared" si="8"/>
        <v>0</v>
      </c>
      <c r="C257" s="77">
        <f>IF(B257&gt;0.5,PMT(C229,B229,-(B235)),0)</f>
        <v>0</v>
      </c>
      <c r="D257" s="77">
        <f>B257*C229</f>
        <v>0</v>
      </c>
      <c r="E257" s="77">
        <f t="shared" si="9"/>
        <v>0</v>
      </c>
      <c r="F257" s="77">
        <f t="shared" si="10"/>
        <v>0</v>
      </c>
      <c r="G257" s="77">
        <f t="shared" si="11"/>
        <v>0</v>
      </c>
      <c r="H257" s="62">
        <f t="shared" si="7"/>
        <v>23</v>
      </c>
      <c r="I257" s="3"/>
    </row>
    <row r="258" spans="1:10" x14ac:dyDescent="0.2">
      <c r="A258" s="62">
        <f t="shared" si="5"/>
        <v>2027</v>
      </c>
      <c r="B258" s="77">
        <f t="shared" si="8"/>
        <v>0</v>
      </c>
      <c r="C258" s="77">
        <f>IF(B258&gt;0.5,PMT(C229,B229,-(B235)),0)</f>
        <v>0</v>
      </c>
      <c r="D258" s="77">
        <f>B258*C229</f>
        <v>0</v>
      </c>
      <c r="E258" s="77">
        <f t="shared" si="9"/>
        <v>0</v>
      </c>
      <c r="F258" s="77">
        <f t="shared" si="10"/>
        <v>0</v>
      </c>
      <c r="G258" s="77">
        <f t="shared" si="11"/>
        <v>0</v>
      </c>
      <c r="H258" s="62">
        <f t="shared" si="7"/>
        <v>24</v>
      </c>
      <c r="I258" s="3"/>
    </row>
    <row r="259" spans="1:10" x14ac:dyDescent="0.2">
      <c r="A259" s="62">
        <f t="shared" si="5"/>
        <v>2028</v>
      </c>
      <c r="B259" s="77">
        <f t="shared" si="8"/>
        <v>0</v>
      </c>
      <c r="C259" s="77">
        <f>IF(B259&gt;0.5,PMT(C229,B229,-(B235)),0)</f>
        <v>0</v>
      </c>
      <c r="D259" s="77">
        <f>B259*C229</f>
        <v>0</v>
      </c>
      <c r="E259" s="77">
        <f t="shared" si="9"/>
        <v>0</v>
      </c>
      <c r="F259" s="77">
        <f t="shared" si="10"/>
        <v>0</v>
      </c>
      <c r="G259" s="77">
        <f t="shared" si="11"/>
        <v>0</v>
      </c>
      <c r="H259" s="62">
        <f t="shared" si="7"/>
        <v>25</v>
      </c>
      <c r="I259" s="3"/>
    </row>
    <row r="260" spans="1:10" x14ac:dyDescent="0.2">
      <c r="A260" s="62">
        <f t="shared" si="5"/>
        <v>2029</v>
      </c>
      <c r="B260" s="77">
        <f t="shared" si="8"/>
        <v>0</v>
      </c>
      <c r="C260" s="77">
        <f>IF(B260&gt;0.5,PMT(C229,B229,-(B235)),0)</f>
        <v>0</v>
      </c>
      <c r="D260" s="77">
        <f>B260*C229</f>
        <v>0</v>
      </c>
      <c r="E260" s="77">
        <f t="shared" si="9"/>
        <v>0</v>
      </c>
      <c r="F260" s="77">
        <f t="shared" si="10"/>
        <v>0</v>
      </c>
      <c r="G260" s="77">
        <f t="shared" si="11"/>
        <v>0</v>
      </c>
      <c r="H260" s="62">
        <f t="shared" si="7"/>
        <v>26</v>
      </c>
      <c r="I260" s="3"/>
    </row>
    <row r="261" spans="1:10" x14ac:dyDescent="0.2">
      <c r="A261" s="62">
        <f t="shared" si="5"/>
        <v>2030</v>
      </c>
      <c r="B261" s="77">
        <f t="shared" si="8"/>
        <v>0</v>
      </c>
      <c r="C261" s="77">
        <f>IF(B261&gt;0.5,PMT(C229,B229,-(B235)),0)</f>
        <v>0</v>
      </c>
      <c r="D261" s="77">
        <f>B261*C229</f>
        <v>0</v>
      </c>
      <c r="E261" s="77">
        <f t="shared" si="9"/>
        <v>0</v>
      </c>
      <c r="F261" s="77">
        <f t="shared" si="10"/>
        <v>0</v>
      </c>
      <c r="G261" s="77">
        <f t="shared" si="11"/>
        <v>0</v>
      </c>
      <c r="H261" s="62">
        <f t="shared" si="7"/>
        <v>27</v>
      </c>
      <c r="I261" s="3"/>
    </row>
    <row r="262" spans="1:10" x14ac:dyDescent="0.2">
      <c r="A262" s="62">
        <f t="shared" si="5"/>
        <v>2031</v>
      </c>
      <c r="B262" s="77">
        <f t="shared" si="8"/>
        <v>0</v>
      </c>
      <c r="C262" s="77">
        <f>IF(B262&gt;0.5,PMT(C229,B229,-(B235)),0)</f>
        <v>0</v>
      </c>
      <c r="D262" s="77">
        <f>B262*C229</f>
        <v>0</v>
      </c>
      <c r="E262" s="77">
        <f t="shared" si="9"/>
        <v>0</v>
      </c>
      <c r="F262" s="77">
        <f t="shared" si="10"/>
        <v>0</v>
      </c>
      <c r="G262" s="77">
        <f t="shared" si="11"/>
        <v>0</v>
      </c>
      <c r="H262" s="62">
        <f t="shared" si="7"/>
        <v>28</v>
      </c>
      <c r="I262" s="3"/>
    </row>
    <row r="263" spans="1:10" x14ac:dyDescent="0.2">
      <c r="A263" s="62">
        <f t="shared" si="5"/>
        <v>2032</v>
      </c>
      <c r="B263" s="77">
        <f t="shared" si="8"/>
        <v>0</v>
      </c>
      <c r="C263" s="77">
        <f>IF(B263&gt;0.5,PMT(C229,B229,-(B235)),0)</f>
        <v>0</v>
      </c>
      <c r="D263" s="77">
        <f>B263*C229</f>
        <v>0</v>
      </c>
      <c r="E263" s="77">
        <f t="shared" si="9"/>
        <v>0</v>
      </c>
      <c r="F263" s="77">
        <f t="shared" si="10"/>
        <v>0</v>
      </c>
      <c r="G263" s="77">
        <f t="shared" si="11"/>
        <v>0</v>
      </c>
      <c r="H263" s="62">
        <f t="shared" si="7"/>
        <v>29</v>
      </c>
      <c r="I263" s="3"/>
    </row>
    <row r="264" spans="1:10" ht="15.75" thickBot="1" x14ac:dyDescent="0.25">
      <c r="A264" s="78">
        <f t="shared" si="5"/>
        <v>2033</v>
      </c>
      <c r="B264" s="79">
        <f t="shared" si="8"/>
        <v>0</v>
      </c>
      <c r="C264" s="79">
        <f>IF(B264&gt;0.5,PMT(C229,B229,-(B235)),0)</f>
        <v>0</v>
      </c>
      <c r="D264" s="79">
        <f>B264*C229</f>
        <v>0</v>
      </c>
      <c r="E264" s="79">
        <f t="shared" si="9"/>
        <v>0</v>
      </c>
      <c r="F264" s="79">
        <f t="shared" si="10"/>
        <v>0</v>
      </c>
      <c r="G264" s="79">
        <f t="shared" si="11"/>
        <v>0</v>
      </c>
      <c r="H264" s="78">
        <f t="shared" si="7"/>
        <v>30</v>
      </c>
      <c r="I264" s="41"/>
      <c r="J264" s="97"/>
    </row>
    <row r="265" spans="1:10" x14ac:dyDescent="0.2">
      <c r="A265" s="62"/>
      <c r="B265" s="77"/>
      <c r="C265" s="77"/>
      <c r="D265" s="77"/>
      <c r="E265" s="77"/>
      <c r="F265" s="77"/>
      <c r="G265" s="77"/>
      <c r="H265" s="62"/>
      <c r="I265" s="3"/>
    </row>
    <row r="266" spans="1:10" ht="15.75" x14ac:dyDescent="0.25">
      <c r="A266" s="1" t="s">
        <v>174</v>
      </c>
    </row>
    <row r="267" spans="1:10" x14ac:dyDescent="0.2">
      <c r="C267" s="2">
        <f>B70</f>
        <v>2010</v>
      </c>
      <c r="D267" s="2">
        <f>C70</f>
        <v>2011</v>
      </c>
      <c r="E267" s="2">
        <f>D70</f>
        <v>2012</v>
      </c>
      <c r="F267" s="2">
        <f>E70</f>
        <v>2013</v>
      </c>
      <c r="G267" s="2">
        <f>F70</f>
        <v>2014</v>
      </c>
    </row>
    <row r="268" spans="1:10" x14ac:dyDescent="0.2">
      <c r="A268" s="2" t="s">
        <v>115</v>
      </c>
      <c r="C268" s="32">
        <f>VLOOKUP(C267,$A$235:H$264,6)</f>
        <v>398540.73975114606</v>
      </c>
      <c r="D268" s="32">
        <f>VLOOKUP(D267,$A$235:I$264,6)</f>
        <v>379385.19941631629</v>
      </c>
      <c r="E268" s="32">
        <f>VLOOKUP(E267,$A$235:J$264,6)</f>
        <v>358792.99355637433</v>
      </c>
      <c r="F268" s="32">
        <f>VLOOKUP(F267,$A$235:W$264,6)</f>
        <v>336656.37225693668</v>
      </c>
      <c r="G268" s="32">
        <f>VLOOKUP(G267,$A$235:X$264,6)</f>
        <v>312859.50436004123</v>
      </c>
      <c r="H268" s="30" t="str">
        <f ca="1">_xll.VFORMULA(G268)</f>
        <v>=VLOOKUP(G267,$A$235:X$264,6)</v>
      </c>
    </row>
    <row r="269" spans="1:10" x14ac:dyDescent="0.2">
      <c r="A269" s="2" t="s">
        <v>114</v>
      </c>
      <c r="C269" s="32">
        <f>VLOOKUP(C$267,$A$235:H$264,4)</f>
        <v>31226.988527951984</v>
      </c>
      <c r="D269" s="32">
        <f>VLOOKUP(D267,$A$235:I$264,4)</f>
        <v>29890.555481335952</v>
      </c>
      <c r="E269" s="32">
        <f>VLOOKUP(E267,$A$235:J$264,4)</f>
        <v>28453.88995622372</v>
      </c>
      <c r="F269" s="32">
        <f>VLOOKUP(F267,$A$235:W$264,4)</f>
        <v>26909.474516728074</v>
      </c>
      <c r="G269" s="32">
        <f>VLOOKUP(G267,$A$235:X$264,4)</f>
        <v>25249.227919270252</v>
      </c>
      <c r="H269" s="30" t="str">
        <f ca="1">_xll.VFORMULA(G269)</f>
        <v>=VLOOKUP(G267,$A$235:X$264,4)</v>
      </c>
    </row>
    <row r="270" spans="1:10" x14ac:dyDescent="0.2">
      <c r="A270" s="2" t="s">
        <v>27</v>
      </c>
      <c r="C270" s="32">
        <f>VLOOKUP(C$267,$A$235:H$264,5)</f>
        <v>17819.10728821372</v>
      </c>
      <c r="D270" s="32">
        <f>VLOOKUP(D$267,$A$235:I$264,5)</f>
        <v>19155.540334829751</v>
      </c>
      <c r="E270" s="32">
        <f>VLOOKUP(E$267,$A$235:J$264,5)</f>
        <v>20592.205859941983</v>
      </c>
      <c r="F270" s="32">
        <f>VLOOKUP(F$267,$A$235:W$264,5)</f>
        <v>22136.621299437629</v>
      </c>
      <c r="G270" s="32">
        <f>VLOOKUP(G$267,$A$235:X$264,5)</f>
        <v>23796.867896895452</v>
      </c>
      <c r="H270" s="30" t="str">
        <f ca="1">_xll.VFORMULA(G270)</f>
        <v>=VLOOKUP(G$267,$A$235:X$264,5)</v>
      </c>
    </row>
    <row r="271" spans="1:10" x14ac:dyDescent="0.2">
      <c r="A271" s="2" t="s">
        <v>113</v>
      </c>
      <c r="C271" s="32">
        <f>VLOOKUP(C267,$A$235:H$264,2)</f>
        <v>416359.8470393598</v>
      </c>
      <c r="H271" s="30" t="str">
        <f ca="1">_xll.VFORMULA(G271)</f>
        <v/>
      </c>
    </row>
    <row r="272" spans="1:10" x14ac:dyDescent="0.2">
      <c r="H272" s="30" t="str">
        <f ca="1">_xll.VFORMULA(G272)</f>
        <v/>
      </c>
    </row>
    <row r="274" spans="1:7" ht="15.75" x14ac:dyDescent="0.25">
      <c r="A274" s="80" t="s">
        <v>129</v>
      </c>
      <c r="B274" s="5"/>
      <c r="C274" s="5"/>
      <c r="D274" s="5"/>
      <c r="E274" s="5"/>
      <c r="F274" s="5"/>
    </row>
    <row r="275" spans="1:7" ht="15.75" thickBot="1" x14ac:dyDescent="0.25">
      <c r="A275" s="81"/>
      <c r="B275" s="82">
        <f>B70</f>
        <v>2010</v>
      </c>
      <c r="C275" s="82">
        <f>C70</f>
        <v>2011</v>
      </c>
      <c r="D275" s="82">
        <f>D70</f>
        <v>2012</v>
      </c>
      <c r="E275" s="82">
        <f>E70</f>
        <v>2013</v>
      </c>
      <c r="F275" s="82">
        <f>F70</f>
        <v>2014</v>
      </c>
    </row>
    <row r="276" spans="1:7" ht="15.75" thickTop="1" x14ac:dyDescent="0.2">
      <c r="A276" s="5" t="s">
        <v>24</v>
      </c>
      <c r="B276" s="32">
        <f>B150</f>
        <v>0</v>
      </c>
      <c r="C276" s="32">
        <f>C150</f>
        <v>0</v>
      </c>
      <c r="D276" s="32">
        <f>D150</f>
        <v>0</v>
      </c>
      <c r="E276" s="32">
        <f>E150</f>
        <v>0</v>
      </c>
      <c r="F276" s="32">
        <f>F150</f>
        <v>0</v>
      </c>
      <c r="G276" s="30" t="str">
        <f ca="1">_xll.VFORMULA(F276)</f>
        <v>=F150</v>
      </c>
    </row>
    <row r="277" spans="1:7" x14ac:dyDescent="0.2">
      <c r="A277" s="5" t="s">
        <v>70</v>
      </c>
      <c r="B277" s="32">
        <f>$B$14</f>
        <v>25000</v>
      </c>
      <c r="C277" s="32">
        <f>$B$14</f>
        <v>25000</v>
      </c>
      <c r="D277" s="32">
        <f>$B$14</f>
        <v>25000</v>
      </c>
      <c r="E277" s="32">
        <f>$B$14</f>
        <v>25000</v>
      </c>
      <c r="F277" s="32">
        <f>$B$14</f>
        <v>25000</v>
      </c>
      <c r="G277" s="30" t="str">
        <f ca="1">_xll.VFORMULA(F277)</f>
        <v>=$B$14</v>
      </c>
    </row>
    <row r="278" spans="1:7" x14ac:dyDescent="0.2">
      <c r="A278" s="5" t="s">
        <v>71</v>
      </c>
      <c r="B278" s="32">
        <f>$B$15</f>
        <v>4000</v>
      </c>
      <c r="C278" s="32">
        <f>$B$15</f>
        <v>4000</v>
      </c>
      <c r="D278" s="32">
        <f>$B$15</f>
        <v>4000</v>
      </c>
      <c r="E278" s="32">
        <f>$B$15</f>
        <v>4000</v>
      </c>
      <c r="F278" s="32">
        <f>$B$15</f>
        <v>4000</v>
      </c>
      <c r="G278" s="30" t="str">
        <f ca="1">_xll.VFORMULA(F278)</f>
        <v>=$B$15</v>
      </c>
    </row>
    <row r="279" spans="1:7" x14ac:dyDescent="0.2">
      <c r="A279" s="30" t="s">
        <v>67</v>
      </c>
      <c r="B279" s="30">
        <f>B276-B277-B278</f>
        <v>-29000</v>
      </c>
      <c r="C279" s="30">
        <f>C276-C277-C278</f>
        <v>-29000</v>
      </c>
      <c r="D279" s="30">
        <f>D276-D277-D278</f>
        <v>-29000</v>
      </c>
      <c r="E279" s="30">
        <f>E276-E277-E278</f>
        <v>-29000</v>
      </c>
      <c r="F279" s="30">
        <f>F276-F277-F278</f>
        <v>-29000</v>
      </c>
      <c r="G279" s="30" t="str">
        <f ca="1">_xll.VFORMULA(F279)</f>
        <v>=F276-F277-F278</v>
      </c>
    </row>
    <row r="280" spans="1:7" ht="15.75" thickBot="1" x14ac:dyDescent="0.25">
      <c r="A280" s="5"/>
      <c r="B280" s="5"/>
      <c r="C280" s="5"/>
      <c r="D280" s="5"/>
      <c r="E280" s="30"/>
      <c r="F280" s="30"/>
      <c r="G280" s="30" t="str">
        <f ca="1">_xll.VFORMULA(F280)</f>
        <v/>
      </c>
    </row>
    <row r="281" spans="1:7" ht="15.75" thickTop="1" x14ac:dyDescent="0.2">
      <c r="A281" s="83"/>
      <c r="B281" s="83"/>
      <c r="C281" s="83"/>
      <c r="D281" s="83"/>
      <c r="E281" s="83"/>
      <c r="F281" s="83"/>
    </row>
    <row r="282" spans="1:7" x14ac:dyDescent="0.2">
      <c r="A282" s="5"/>
      <c r="B282" s="5"/>
      <c r="C282" s="5"/>
      <c r="D282" s="5"/>
      <c r="E282" s="5"/>
      <c r="F282" s="5"/>
    </row>
    <row r="283" spans="1:7" ht="15.75" x14ac:dyDescent="0.25">
      <c r="A283" s="80" t="s">
        <v>130</v>
      </c>
      <c r="B283" s="5"/>
      <c r="C283" s="5"/>
      <c r="D283" s="5"/>
      <c r="E283" s="5"/>
      <c r="F283" s="5"/>
    </row>
    <row r="284" spans="1:7" x14ac:dyDescent="0.2">
      <c r="A284" s="5" t="s">
        <v>57</v>
      </c>
      <c r="B284" s="5" t="s">
        <v>58</v>
      </c>
      <c r="C284" s="5" t="s">
        <v>59</v>
      </c>
      <c r="D284" s="5" t="s">
        <v>60</v>
      </c>
      <c r="E284" s="5"/>
      <c r="F284" s="5"/>
    </row>
    <row r="285" spans="1:7" ht="15.75" thickBot="1" x14ac:dyDescent="0.25">
      <c r="A285" s="81" t="s">
        <v>61</v>
      </c>
      <c r="B285" s="81" t="s">
        <v>62</v>
      </c>
      <c r="C285" s="81" t="s">
        <v>63</v>
      </c>
      <c r="D285" s="81" t="s">
        <v>64</v>
      </c>
      <c r="E285" s="5"/>
      <c r="F285" s="5"/>
    </row>
    <row r="286" spans="1:7" ht="16.5" thickTop="1" x14ac:dyDescent="0.25">
      <c r="A286" s="84">
        <v>0</v>
      </c>
      <c r="B286" s="84">
        <v>50000</v>
      </c>
      <c r="C286" s="85">
        <v>0</v>
      </c>
      <c r="D286" s="80">
        <v>0.15</v>
      </c>
      <c r="E286" s="30"/>
      <c r="F286" s="30"/>
    </row>
    <row r="287" spans="1:7" ht="15.75" x14ac:dyDescent="0.25">
      <c r="A287" s="84">
        <v>50000</v>
      </c>
      <c r="B287" s="84">
        <v>75000</v>
      </c>
      <c r="C287" s="86">
        <v>7500</v>
      </c>
      <c r="D287" s="80">
        <v>0.25</v>
      </c>
      <c r="E287" s="30"/>
      <c r="F287" s="30"/>
    </row>
    <row r="288" spans="1:7" ht="15.75" x14ac:dyDescent="0.25">
      <c r="A288" s="84">
        <v>75000</v>
      </c>
      <c r="B288" s="84">
        <v>100000</v>
      </c>
      <c r="C288" s="86">
        <v>13750</v>
      </c>
      <c r="D288" s="80">
        <v>0.34</v>
      </c>
      <c r="E288" s="30"/>
      <c r="F288" s="30"/>
    </row>
    <row r="289" spans="1:7" ht="15.75" x14ac:dyDescent="0.25">
      <c r="A289" s="84">
        <v>100000</v>
      </c>
      <c r="B289" s="84">
        <v>335000</v>
      </c>
      <c r="C289" s="86">
        <v>22250</v>
      </c>
      <c r="D289" s="80">
        <v>0.39</v>
      </c>
      <c r="E289" s="30"/>
      <c r="F289" s="30"/>
    </row>
    <row r="290" spans="1:7" ht="15.75" x14ac:dyDescent="0.25">
      <c r="A290" s="84">
        <v>335000</v>
      </c>
      <c r="B290" s="84">
        <v>10000000</v>
      </c>
      <c r="C290" s="86">
        <v>113900</v>
      </c>
      <c r="D290" s="80">
        <v>0.34</v>
      </c>
      <c r="E290" s="30"/>
      <c r="F290" s="30"/>
    </row>
    <row r="291" spans="1:7" ht="15.75" x14ac:dyDescent="0.25">
      <c r="A291" s="84">
        <v>10000000</v>
      </c>
      <c r="B291" s="84">
        <v>15000000</v>
      </c>
      <c r="C291" s="86">
        <v>3400000</v>
      </c>
      <c r="D291" s="80">
        <v>0.35</v>
      </c>
      <c r="E291" s="30"/>
      <c r="F291" s="30"/>
    </row>
    <row r="292" spans="1:7" ht="15.75" x14ac:dyDescent="0.25">
      <c r="A292" s="84">
        <v>15000000</v>
      </c>
      <c r="B292" s="84">
        <v>18333333</v>
      </c>
      <c r="C292" s="86">
        <v>5150000</v>
      </c>
      <c r="D292" s="80">
        <v>0.38</v>
      </c>
      <c r="E292" s="30"/>
      <c r="F292" s="30"/>
    </row>
    <row r="293" spans="1:7" ht="15.75" x14ac:dyDescent="0.25">
      <c r="A293" s="87">
        <v>18333333</v>
      </c>
      <c r="B293" s="88">
        <v>99999999</v>
      </c>
      <c r="C293" s="87">
        <v>0</v>
      </c>
      <c r="D293" s="80">
        <v>0.35</v>
      </c>
      <c r="E293" s="30"/>
      <c r="F293" s="30"/>
    </row>
    <row r="294" spans="1:7" ht="15.75" x14ac:dyDescent="0.25">
      <c r="A294" s="89" t="s">
        <v>65</v>
      </c>
      <c r="B294" s="87"/>
      <c r="C294" s="87"/>
      <c r="D294" s="80"/>
      <c r="E294" s="30"/>
      <c r="F294" s="30"/>
    </row>
    <row r="295" spans="1:7" ht="15.75" x14ac:dyDescent="0.25">
      <c r="A295" s="87"/>
      <c r="B295" s="90" t="s">
        <v>66</v>
      </c>
      <c r="C295" s="90" t="s">
        <v>66</v>
      </c>
      <c r="D295" s="90" t="s">
        <v>66</v>
      </c>
      <c r="E295" s="90" t="s">
        <v>66</v>
      </c>
      <c r="F295" s="90" t="s">
        <v>66</v>
      </c>
    </row>
    <row r="296" spans="1:7" ht="16.5" thickBot="1" x14ac:dyDescent="0.3">
      <c r="A296" s="91"/>
      <c r="B296" s="92">
        <f>B275</f>
        <v>2010</v>
      </c>
      <c r="C296" s="92">
        <f>C275</f>
        <v>2011</v>
      </c>
      <c r="D296" s="92">
        <f>D275</f>
        <v>2012</v>
      </c>
      <c r="E296" s="92">
        <f>E275</f>
        <v>2013</v>
      </c>
      <c r="F296" s="92">
        <f>F275</f>
        <v>2014</v>
      </c>
    </row>
    <row r="297" spans="1:7" x14ac:dyDescent="0.2">
      <c r="A297" s="93" t="s">
        <v>67</v>
      </c>
      <c r="B297" s="30">
        <f>IF(B279&gt;0,B279,0)</f>
        <v>0</v>
      </c>
      <c r="C297" s="30">
        <f>IF(C279&gt;0,C279,0)</f>
        <v>0</v>
      </c>
      <c r="D297" s="30">
        <f>IF(D279&gt;0,D279,0)</f>
        <v>0</v>
      </c>
      <c r="E297" s="30">
        <f>IF(E279&gt;0,E279,0)</f>
        <v>0</v>
      </c>
      <c r="F297" s="30">
        <f>IF(F279&gt;0,F279,0)</f>
        <v>0</v>
      </c>
      <c r="G297" s="30" t="str">
        <f ca="1">_xll.VFORMULA(F297)</f>
        <v>=IF(F279&gt;0,F279,0)</v>
      </c>
    </row>
    <row r="298" spans="1:7" x14ac:dyDescent="0.2">
      <c r="A298" s="93" t="s">
        <v>175</v>
      </c>
      <c r="B298" s="30">
        <f>VLOOKUP(B297,A286:D293,1)</f>
        <v>0</v>
      </c>
      <c r="C298" s="30">
        <f>VLOOKUP(C297,A286:D293,1)</f>
        <v>0</v>
      </c>
      <c r="D298" s="30">
        <f>VLOOKUP(D297,A286:D293,1)</f>
        <v>0</v>
      </c>
      <c r="E298" s="30">
        <f>VLOOKUP(E297,A286:D293,1)</f>
        <v>0</v>
      </c>
      <c r="F298" s="30">
        <f>VLOOKUP(F297,A286:D293,1)</f>
        <v>0</v>
      </c>
      <c r="G298" s="30" t="str">
        <f ca="1">_xll.VFORMULA(F298)</f>
        <v>=VLOOKUP(F297,A286:D293,1)</v>
      </c>
    </row>
    <row r="299" spans="1:7" x14ac:dyDescent="0.2">
      <c r="A299" s="93" t="s">
        <v>68</v>
      </c>
      <c r="B299" s="30">
        <f>VLOOKUP(B297,A286:D293,3)</f>
        <v>0</v>
      </c>
      <c r="C299" s="30">
        <f>VLOOKUP(C297,A286:D293,3)</f>
        <v>0</v>
      </c>
      <c r="D299" s="30">
        <f>VLOOKUP(D297,A286:D293,3)</f>
        <v>0</v>
      </c>
      <c r="E299" s="30">
        <f>VLOOKUP(E297,A286:D293,3)</f>
        <v>0</v>
      </c>
      <c r="F299" s="30">
        <f>VLOOKUP(F297,A286:D293,3)</f>
        <v>0</v>
      </c>
      <c r="G299" s="30" t="str">
        <f ca="1">_xll.VFORMULA(F299)</f>
        <v>=VLOOKUP(F297,A286:D293,3)</v>
      </c>
    </row>
    <row r="300" spans="1:7" x14ac:dyDescent="0.2">
      <c r="A300" s="93" t="s">
        <v>176</v>
      </c>
      <c r="B300" s="94">
        <f>VLOOKUP(B297,A286:D293,4)</f>
        <v>0.15</v>
      </c>
      <c r="C300" s="94">
        <f>VLOOKUP(C297,A286:D293,4)</f>
        <v>0.15</v>
      </c>
      <c r="D300" s="94">
        <f>VLOOKUP(D297,A286:D293,4)</f>
        <v>0.15</v>
      </c>
      <c r="E300" s="94">
        <f>VLOOKUP(E297,A286:D293,4)</f>
        <v>0.15</v>
      </c>
      <c r="F300" s="94">
        <f>VLOOKUP(F297,A286:D293,4)</f>
        <v>0.15</v>
      </c>
      <c r="G300" s="30" t="str">
        <f ca="1">_xll.VFORMULA(F300)</f>
        <v>=VLOOKUP(F297,A286:D293,4)</v>
      </c>
    </row>
    <row r="301" spans="1:7" ht="15.75" thickBot="1" x14ac:dyDescent="0.25">
      <c r="A301" s="95" t="s">
        <v>69</v>
      </c>
      <c r="B301" s="95">
        <f>B299+(B297-B298)*B300</f>
        <v>0</v>
      </c>
      <c r="C301" s="95">
        <f>C299+(C297-C298)*C300</f>
        <v>0</v>
      </c>
      <c r="D301" s="95">
        <f>D299+(D297-D298)*D300</f>
        <v>0</v>
      </c>
      <c r="E301" s="95">
        <f>E299+(E297-E298)*E300</f>
        <v>0</v>
      </c>
      <c r="F301" s="95">
        <f>F299+(F297-F298)*F300</f>
        <v>0</v>
      </c>
      <c r="G301" s="30" t="str">
        <f ca="1">_xll.VFORMULA(F301)</f>
        <v>=F299+(F297-F298)*F300</v>
      </c>
    </row>
    <row r="302" spans="1:7" ht="15.75" thickTop="1" x14ac:dyDescent="0.2"/>
  </sheetData>
  <phoneticPr fontId="2" type="noConversion"/>
  <printOptions headings="1" gridLines="1"/>
  <pageMargins left="0.75" right="0.75" top="0.86" bottom="0.72" header="0.5" footer="0.5"/>
  <pageSetup scale="63" fitToHeight="4" orientation="portrait" horizontalDpi="1200" verticalDpi="1200" r:id="rId1"/>
  <headerFooter alignWithMargins="0">
    <oddFooter>&amp;F&amp;RPage &amp;P</oddFooter>
  </headerFooter>
  <rowBreaks count="2" manualBreakCount="2">
    <brk id="89" max="8" man="1"/>
    <brk id="1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/>
  </sheetViews>
  <sheetFormatPr defaultRowHeight="12.75" x14ac:dyDescent="0.2"/>
  <cols>
    <col min="1" max="1" width="9.5703125" bestFit="1" customWidth="1"/>
    <col min="2" max="3" width="9.28515625" bestFit="1" customWidth="1"/>
  </cols>
  <sheetData>
    <row r="1" spans="1:12" x14ac:dyDescent="0.2">
      <c r="A1" s="135" t="s">
        <v>232</v>
      </c>
    </row>
    <row r="3" spans="1:12" x14ac:dyDescent="0.2">
      <c r="A3" t="s">
        <v>135</v>
      </c>
    </row>
    <row r="4" spans="1:12" x14ac:dyDescent="0.2">
      <c r="B4" s="132" t="s">
        <v>227</v>
      </c>
      <c r="C4" s="132" t="s">
        <v>228</v>
      </c>
      <c r="D4" s="132" t="s">
        <v>225</v>
      </c>
      <c r="E4" s="132" t="s">
        <v>226</v>
      </c>
    </row>
    <row r="5" spans="1:12" x14ac:dyDescent="0.2">
      <c r="A5">
        <v>1995</v>
      </c>
      <c r="B5">
        <v>3.24</v>
      </c>
      <c r="C5">
        <v>6.72</v>
      </c>
      <c r="D5">
        <v>113.5</v>
      </c>
      <c r="E5">
        <v>35.299999999999997</v>
      </c>
      <c r="G5" s="132" t="s">
        <v>229</v>
      </c>
    </row>
    <row r="6" spans="1:12" x14ac:dyDescent="0.2">
      <c r="A6">
        <f t="shared" ref="A6:A25" si="0">1+A5</f>
        <v>1996</v>
      </c>
      <c r="B6">
        <v>2.71</v>
      </c>
      <c r="C6">
        <v>7.35</v>
      </c>
      <c r="D6">
        <v>127.1</v>
      </c>
      <c r="E6">
        <v>37.6</v>
      </c>
      <c r="H6">
        <v>2016</v>
      </c>
      <c r="I6">
        <v>2017</v>
      </c>
      <c r="J6">
        <v>2018</v>
      </c>
      <c r="K6">
        <v>2019</v>
      </c>
      <c r="L6">
        <v>2020</v>
      </c>
    </row>
    <row r="7" spans="1:12" x14ac:dyDescent="0.2">
      <c r="A7">
        <f t="shared" si="0"/>
        <v>1997</v>
      </c>
      <c r="B7">
        <v>2.4300000000000002</v>
      </c>
      <c r="C7">
        <v>6.47</v>
      </c>
      <c r="D7">
        <v>126.7</v>
      </c>
      <c r="E7">
        <v>38.9</v>
      </c>
      <c r="G7" s="132" t="s">
        <v>0</v>
      </c>
      <c r="H7">
        <v>3.1939000000000002</v>
      </c>
      <c r="I7">
        <v>3.5657999999999999</v>
      </c>
      <c r="J7">
        <v>3.8024</v>
      </c>
      <c r="K7">
        <v>3.8748</v>
      </c>
      <c r="L7">
        <v>3.8605</v>
      </c>
    </row>
    <row r="8" spans="1:12" x14ac:dyDescent="0.2">
      <c r="A8">
        <f t="shared" si="0"/>
        <v>1998</v>
      </c>
      <c r="B8">
        <v>1.94</v>
      </c>
      <c r="C8">
        <v>4.93</v>
      </c>
      <c r="D8">
        <v>134.4</v>
      </c>
      <c r="E8">
        <v>38.9</v>
      </c>
      <c r="G8" s="132" t="s">
        <v>10</v>
      </c>
      <c r="H8">
        <v>9.2903000000000002</v>
      </c>
      <c r="I8">
        <v>9.4443000000000001</v>
      </c>
      <c r="J8">
        <v>9.6438000000000006</v>
      </c>
      <c r="K8">
        <v>9.9375999999999998</v>
      </c>
      <c r="L8">
        <v>9.9316999999999993</v>
      </c>
    </row>
    <row r="9" spans="1:12" x14ac:dyDescent="0.2">
      <c r="A9">
        <f t="shared" si="0"/>
        <v>1999</v>
      </c>
      <c r="B9">
        <v>1.82</v>
      </c>
      <c r="C9">
        <v>4.63</v>
      </c>
      <c r="D9">
        <v>133.80000000000001</v>
      </c>
      <c r="E9">
        <v>36.5</v>
      </c>
    </row>
    <row r="10" spans="1:12" x14ac:dyDescent="0.2">
      <c r="A10">
        <f t="shared" si="0"/>
        <v>2000</v>
      </c>
      <c r="B10">
        <v>1.85</v>
      </c>
      <c r="C10">
        <v>4.54</v>
      </c>
      <c r="D10">
        <v>136.9</v>
      </c>
      <c r="E10">
        <v>38.1</v>
      </c>
    </row>
    <row r="11" spans="1:12" x14ac:dyDescent="0.2">
      <c r="A11">
        <f t="shared" si="0"/>
        <v>2001</v>
      </c>
      <c r="B11">
        <v>1.97</v>
      </c>
      <c r="C11">
        <v>4.38</v>
      </c>
      <c r="D11">
        <v>138.19999999999999</v>
      </c>
      <c r="E11">
        <v>39.6</v>
      </c>
    </row>
    <row r="12" spans="1:12" x14ac:dyDescent="0.2">
      <c r="A12">
        <f t="shared" si="0"/>
        <v>2002</v>
      </c>
      <c r="B12">
        <v>2.3199999999999998</v>
      </c>
      <c r="C12">
        <v>5.53</v>
      </c>
      <c r="D12">
        <v>129.30000000000001</v>
      </c>
      <c r="E12">
        <v>38</v>
      </c>
      <c r="G12" s="132" t="s">
        <v>230</v>
      </c>
    </row>
    <row r="13" spans="1:12" x14ac:dyDescent="0.2">
      <c r="A13">
        <f t="shared" si="0"/>
        <v>2003</v>
      </c>
      <c r="B13">
        <v>2.42</v>
      </c>
      <c r="C13">
        <v>7.34</v>
      </c>
      <c r="D13">
        <v>142.19999999999999</v>
      </c>
      <c r="E13">
        <v>33.9</v>
      </c>
    </row>
    <row r="14" spans="1:12" x14ac:dyDescent="0.2">
      <c r="A14">
        <f t="shared" si="0"/>
        <v>2004</v>
      </c>
      <c r="B14">
        <v>2.06</v>
      </c>
      <c r="C14">
        <v>5.74</v>
      </c>
      <c r="D14">
        <v>160.4</v>
      </c>
      <c r="E14">
        <v>42.2</v>
      </c>
    </row>
    <row r="15" spans="1:12" x14ac:dyDescent="0.2">
      <c r="A15">
        <f t="shared" si="0"/>
        <v>2005</v>
      </c>
      <c r="B15" s="133">
        <v>2</v>
      </c>
      <c r="C15">
        <v>5.66</v>
      </c>
      <c r="D15" s="134">
        <v>148</v>
      </c>
      <c r="E15" s="134">
        <v>43</v>
      </c>
    </row>
    <row r="16" spans="1:12" x14ac:dyDescent="0.2">
      <c r="A16">
        <f t="shared" si="0"/>
        <v>2006</v>
      </c>
      <c r="B16">
        <v>3.04</v>
      </c>
      <c r="C16">
        <v>6.43</v>
      </c>
      <c r="D16">
        <v>149.1</v>
      </c>
      <c r="E16">
        <v>42.9</v>
      </c>
    </row>
    <row r="17" spans="1:5" x14ac:dyDescent="0.2">
      <c r="A17">
        <f t="shared" si="0"/>
        <v>2007</v>
      </c>
      <c r="B17">
        <v>4.2</v>
      </c>
      <c r="C17">
        <v>10.1</v>
      </c>
      <c r="D17">
        <v>150.69999999999999</v>
      </c>
      <c r="E17">
        <v>41.7</v>
      </c>
    </row>
    <row r="18" spans="1:5" x14ac:dyDescent="0.2">
      <c r="A18">
        <f t="shared" si="0"/>
        <v>2008</v>
      </c>
      <c r="B18">
        <v>4.0599999999999996</v>
      </c>
      <c r="C18">
        <v>9.9700000000000006</v>
      </c>
      <c r="D18">
        <v>153.9</v>
      </c>
      <c r="E18">
        <v>39.700000000000003</v>
      </c>
    </row>
    <row r="19" spans="1:5" x14ac:dyDescent="0.2">
      <c r="A19">
        <f t="shared" si="0"/>
        <v>2009</v>
      </c>
      <c r="B19">
        <v>3.55</v>
      </c>
      <c r="C19">
        <v>9.59</v>
      </c>
      <c r="D19">
        <v>164.7</v>
      </c>
      <c r="E19">
        <v>44</v>
      </c>
    </row>
    <row r="20" spans="1:5" x14ac:dyDescent="0.2">
      <c r="A20">
        <f t="shared" si="0"/>
        <v>2010</v>
      </c>
      <c r="B20">
        <v>5.18</v>
      </c>
      <c r="C20">
        <v>11.3</v>
      </c>
      <c r="D20">
        <v>152.80000000000001</v>
      </c>
      <c r="E20">
        <v>43.5</v>
      </c>
    </row>
    <row r="21" spans="1:5" x14ac:dyDescent="0.2">
      <c r="A21">
        <f t="shared" si="0"/>
        <v>2011</v>
      </c>
      <c r="B21">
        <v>6.22</v>
      </c>
      <c r="C21">
        <v>12.5</v>
      </c>
      <c r="D21">
        <v>147.19999999999999</v>
      </c>
      <c r="E21">
        <v>41.9</v>
      </c>
    </row>
    <row r="22" spans="1:5" x14ac:dyDescent="0.2">
      <c r="A22">
        <f t="shared" si="0"/>
        <v>2012</v>
      </c>
      <c r="B22">
        <v>6.89</v>
      </c>
      <c r="C22">
        <v>14.4</v>
      </c>
      <c r="D22">
        <v>123.4</v>
      </c>
      <c r="E22">
        <v>39.799999999999997</v>
      </c>
    </row>
    <row r="23" spans="1:5" x14ac:dyDescent="0.2">
      <c r="A23">
        <f t="shared" si="0"/>
        <v>2013</v>
      </c>
      <c r="B23">
        <v>4.46</v>
      </c>
      <c r="C23">
        <v>13</v>
      </c>
      <c r="D23">
        <v>158.1</v>
      </c>
      <c r="E23">
        <v>44</v>
      </c>
    </row>
    <row r="24" spans="1:5" x14ac:dyDescent="0.2">
      <c r="A24">
        <f t="shared" si="0"/>
        <v>2014</v>
      </c>
      <c r="B24">
        <v>3.7</v>
      </c>
      <c r="C24">
        <v>10.1</v>
      </c>
      <c r="D24">
        <v>171</v>
      </c>
      <c r="E24">
        <v>47.5</v>
      </c>
    </row>
    <row r="25" spans="1:5" x14ac:dyDescent="0.2">
      <c r="A25">
        <f t="shared" si="0"/>
        <v>2015</v>
      </c>
      <c r="B25">
        <v>3.6</v>
      </c>
      <c r="C25">
        <v>8.82</v>
      </c>
      <c r="D25">
        <v>168.4</v>
      </c>
      <c r="E25">
        <v>48</v>
      </c>
    </row>
  </sheetData>
  <printOptions headings="1" gridLines="1"/>
  <pageMargins left="0.7" right="0.7" top="0.45" bottom="0.5" header="0.3" footer="0.3"/>
  <pageSetup scale="83" fitToHeight="2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Model</vt:lpstr>
      <vt:lpstr>Stoch</vt:lpstr>
      <vt:lpstr>Model!Print_Area</vt:lpstr>
      <vt:lpstr>Stoch!Print_Area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Person</cp:lastModifiedBy>
  <cp:lastPrinted>2010-10-20T15:19:57Z</cp:lastPrinted>
  <dcterms:created xsi:type="dcterms:W3CDTF">2007-03-17T21:20:15Z</dcterms:created>
  <dcterms:modified xsi:type="dcterms:W3CDTF">2016-09-18T19:59:43Z</dcterms:modified>
</cp:coreProperties>
</file>