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50" windowHeight="11370" activeTab="0"/>
  </bookViews>
  <sheets>
    <sheet name="Model" sheetId="1" r:id="rId1"/>
    <sheet name="SimData" sheetId="2" r:id="rId2"/>
  </sheets>
  <definedNames>
    <definedName name="_xlnm.Print_Area" localSheetId="0">'Model'!$A$1:$N$36</definedName>
    <definedName name="solver_adj" localSheetId="0" hidden="1">'Model'!$B$8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'Model'!$B$8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'Model'!$B$7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<sst xmlns="http://schemas.openxmlformats.org/spreadsheetml/2006/main" count="46" uniqueCount="44">
  <si>
    <t>Demand</t>
  </si>
  <si>
    <t>Supply</t>
  </si>
  <si>
    <t>Price</t>
  </si>
  <si>
    <t>S-D</t>
  </si>
  <si>
    <t>Intercept</t>
  </si>
  <si>
    <t>Slope</t>
  </si>
  <si>
    <t>Std Dev</t>
  </si>
  <si>
    <t>SND</t>
  </si>
  <si>
    <t>Variable</t>
  </si>
  <si>
    <t>Mean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</si>
  <si>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</si>
  <si>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</si>
  <si>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</si>
  <si>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</si>
  <si>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</si>
  <si>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</si>
  <si>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</si>
  <si>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</si>
  <si>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</si>
  <si>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</si>
  <si>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</si>
  <si>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</si>
  <si>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</si>
  <si>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</si>
  <si>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</si>
  <si>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Steps for SimSolver</t>
  </si>
  <si>
    <t>1.  Set Simetar to Expected Value</t>
  </si>
  <si>
    <t>4.  Select option to Incorporate Solver then simulate as normal</t>
  </si>
  <si>
    <t>CDFProb.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</si>
  <si>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</si>
  <si>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</si>
  <si>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</si>
  <si>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</si>
  <si>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</si>
  <si>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</si>
  <si>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</si>
  <si>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</si>
  <si>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</si>
  <si>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</si>
  <si>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CS</t>
  </si>
  <si>
    <t>PS</t>
  </si>
  <si>
    <t>2.  Data &gt; Solver   set the parameters and &gt; Solve</t>
  </si>
  <si>
    <t>3.  Turn OFF the Expected Value option. Highlight the KOVs and opens Simulation Engine</t>
  </si>
  <si>
    <t>Simetar Simulation Results for 500 Iterations. 8:55:59 AM 10/19/2017 (1 min. 25 sec.).  ©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</si>
</sst>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.7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shrinkToFit="1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85"/>
          <c:w val="0.957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Model!$O$3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Model!$P$3:$P$28</c:f>
              <c:numCache/>
            </c:numRef>
          </c:xVal>
          <c:yVal>
            <c:numRef>
              <c:f>Model!$O$4:$O$28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Model!$Q$3:$Q$28</c:f>
              <c:numCache/>
            </c:numRef>
          </c:xVal>
          <c:yVal>
            <c:numRef>
              <c:f>Model!$O$3:$O$28</c:f>
              <c:numCache/>
            </c:numRef>
          </c:yVal>
          <c:smooth val="0"/>
        </c:ser>
        <c:axId val="39982057"/>
        <c:axId val="50004694"/>
      </c:scatterChart>
      <c:valAx>
        <c:axId val="39982057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04694"/>
        <c:crosses val="autoZero"/>
        <c:crossBetween val="midCat"/>
        <c:dispUnits/>
      </c:valAx>
      <c:valAx>
        <c:axId val="5000469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820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SimData!$N$4</c:f>
        </c:strRef>
      </c:tx>
      <c:layout>
        <c:manualLayout>
          <c:xMode val="factor"/>
          <c:yMode val="factor"/>
          <c:x val="-0.003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1915"/>
          <c:w val="0.97"/>
          <c:h val="0.6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SimData!$O$14:$O$113</c:f>
              <c:numCache>
                <c:ptCount val="100"/>
                <c:pt idx="0">
                  <c:v>0.3227812396611025</c:v>
                </c:pt>
                <c:pt idx="1">
                  <c:v>0.3374901789705587</c:v>
                </c:pt>
                <c:pt idx="2">
                  <c:v>0.35219911828001493</c:v>
                </c:pt>
                <c:pt idx="3">
                  <c:v>0.36690805758947115</c:v>
                </c:pt>
                <c:pt idx="4">
                  <c:v>0.38161699689892736</c:v>
                </c:pt>
                <c:pt idx="5">
                  <c:v>0.3963259362083836</c:v>
                </c:pt>
                <c:pt idx="6">
                  <c:v>0.4110348755178398</c:v>
                </c:pt>
                <c:pt idx="7">
                  <c:v>0.425743814827296</c:v>
                </c:pt>
                <c:pt idx="8">
                  <c:v>0.4404527541367522</c:v>
                </c:pt>
                <c:pt idx="9">
                  <c:v>0.45516169344620844</c:v>
                </c:pt>
                <c:pt idx="10">
                  <c:v>0.46987063275566465</c:v>
                </c:pt>
                <c:pt idx="11">
                  <c:v>0.48457957206512087</c:v>
                </c:pt>
                <c:pt idx="12">
                  <c:v>0.4992885113745771</c:v>
                </c:pt>
                <c:pt idx="13">
                  <c:v>0.5139974506840332</c:v>
                </c:pt>
                <c:pt idx="14">
                  <c:v>0.5287063899934894</c:v>
                </c:pt>
                <c:pt idx="15">
                  <c:v>0.5434153293029456</c:v>
                </c:pt>
                <c:pt idx="16">
                  <c:v>0.5581242686124017</c:v>
                </c:pt>
                <c:pt idx="17">
                  <c:v>0.5728332079218579</c:v>
                </c:pt>
                <c:pt idx="18">
                  <c:v>0.587542147231314</c:v>
                </c:pt>
                <c:pt idx="19">
                  <c:v>0.6022510865407702</c:v>
                </c:pt>
                <c:pt idx="20">
                  <c:v>0.6169600258502264</c:v>
                </c:pt>
                <c:pt idx="21">
                  <c:v>0.6316689651596825</c:v>
                </c:pt>
                <c:pt idx="22">
                  <c:v>0.6463779044691387</c:v>
                </c:pt>
                <c:pt idx="23">
                  <c:v>0.6610868437785948</c:v>
                </c:pt>
                <c:pt idx="24">
                  <c:v>0.675795783088051</c:v>
                </c:pt>
                <c:pt idx="25">
                  <c:v>0.6905047223975072</c:v>
                </c:pt>
                <c:pt idx="26">
                  <c:v>0.7052136617069633</c:v>
                </c:pt>
                <c:pt idx="27">
                  <c:v>0.7199226010164195</c:v>
                </c:pt>
                <c:pt idx="28">
                  <c:v>0.7346315403258756</c:v>
                </c:pt>
                <c:pt idx="29">
                  <c:v>0.7493404796353318</c:v>
                </c:pt>
                <c:pt idx="30">
                  <c:v>0.764049418944788</c:v>
                </c:pt>
                <c:pt idx="31">
                  <c:v>0.7787583582542441</c:v>
                </c:pt>
                <c:pt idx="32">
                  <c:v>0.7934672975637003</c:v>
                </c:pt>
                <c:pt idx="33">
                  <c:v>0.8081762368731564</c:v>
                </c:pt>
                <c:pt idx="34">
                  <c:v>0.8228851761826126</c:v>
                </c:pt>
                <c:pt idx="35">
                  <c:v>0.8375941154920687</c:v>
                </c:pt>
                <c:pt idx="36">
                  <c:v>0.8523030548015249</c:v>
                </c:pt>
                <c:pt idx="37">
                  <c:v>0.8670119941109811</c:v>
                </c:pt>
                <c:pt idx="38">
                  <c:v>0.8817209334204372</c:v>
                </c:pt>
                <c:pt idx="39">
                  <c:v>0.8964298727298934</c:v>
                </c:pt>
                <c:pt idx="40">
                  <c:v>0.9111388120393495</c:v>
                </c:pt>
                <c:pt idx="41">
                  <c:v>0.9258477513488057</c:v>
                </c:pt>
                <c:pt idx="42">
                  <c:v>0.9405566906582619</c:v>
                </c:pt>
                <c:pt idx="43">
                  <c:v>0.955265629967718</c:v>
                </c:pt>
                <c:pt idx="44">
                  <c:v>0.9699745692771742</c:v>
                </c:pt>
                <c:pt idx="45">
                  <c:v>0.9846835085866303</c:v>
                </c:pt>
                <c:pt idx="46">
                  <c:v>0.9993924478960865</c:v>
                </c:pt>
                <c:pt idx="47">
                  <c:v>1.0141013872055427</c:v>
                </c:pt>
                <c:pt idx="48">
                  <c:v>1.0288103265149988</c:v>
                </c:pt>
                <c:pt idx="49">
                  <c:v>1.043519265824455</c:v>
                </c:pt>
                <c:pt idx="50">
                  <c:v>1.0582282051339111</c:v>
                </c:pt>
                <c:pt idx="51">
                  <c:v>1.0729371444433673</c:v>
                </c:pt>
                <c:pt idx="52">
                  <c:v>1.0876460837528235</c:v>
                </c:pt>
                <c:pt idx="53">
                  <c:v>1.1023550230622796</c:v>
                </c:pt>
                <c:pt idx="54">
                  <c:v>1.1170639623717358</c:v>
                </c:pt>
                <c:pt idx="55">
                  <c:v>1.131772901681192</c:v>
                </c:pt>
                <c:pt idx="56">
                  <c:v>1.146481840990648</c:v>
                </c:pt>
                <c:pt idx="57">
                  <c:v>1.1611907803001043</c:v>
                </c:pt>
                <c:pt idx="58">
                  <c:v>1.1758997196095604</c:v>
                </c:pt>
                <c:pt idx="59">
                  <c:v>1.1906086589190166</c:v>
                </c:pt>
                <c:pt idx="60">
                  <c:v>1.2053175982284727</c:v>
                </c:pt>
                <c:pt idx="61">
                  <c:v>1.220026537537929</c:v>
                </c:pt>
                <c:pt idx="62">
                  <c:v>1.234735476847385</c:v>
                </c:pt>
                <c:pt idx="63">
                  <c:v>1.2494444161568412</c:v>
                </c:pt>
                <c:pt idx="64">
                  <c:v>1.2641533554662974</c:v>
                </c:pt>
                <c:pt idx="65">
                  <c:v>1.2788622947757535</c:v>
                </c:pt>
                <c:pt idx="66">
                  <c:v>1.2935712340852097</c:v>
                </c:pt>
                <c:pt idx="67">
                  <c:v>1.3082801733946658</c:v>
                </c:pt>
                <c:pt idx="68">
                  <c:v>1.322989112704122</c:v>
                </c:pt>
                <c:pt idx="69">
                  <c:v>1.3376980520135782</c:v>
                </c:pt>
                <c:pt idx="70">
                  <c:v>1.3524069913230343</c:v>
                </c:pt>
                <c:pt idx="71">
                  <c:v>1.3671159306324905</c:v>
                </c:pt>
                <c:pt idx="72">
                  <c:v>1.3818248699419466</c:v>
                </c:pt>
                <c:pt idx="73">
                  <c:v>1.3965338092514028</c:v>
                </c:pt>
                <c:pt idx="74">
                  <c:v>1.411242748560859</c:v>
                </c:pt>
                <c:pt idx="75">
                  <c:v>1.4259516878703151</c:v>
                </c:pt>
                <c:pt idx="76">
                  <c:v>1.4406606271797713</c:v>
                </c:pt>
                <c:pt idx="77">
                  <c:v>1.4553695664892274</c:v>
                </c:pt>
                <c:pt idx="78">
                  <c:v>1.4700785057986836</c:v>
                </c:pt>
                <c:pt idx="79">
                  <c:v>1.4847874451081398</c:v>
                </c:pt>
                <c:pt idx="80">
                  <c:v>1.499496384417596</c:v>
                </c:pt>
                <c:pt idx="81">
                  <c:v>1.514205323727052</c:v>
                </c:pt>
                <c:pt idx="82">
                  <c:v>1.5289142630365082</c:v>
                </c:pt>
                <c:pt idx="83">
                  <c:v>1.5436232023459644</c:v>
                </c:pt>
                <c:pt idx="84">
                  <c:v>1.5583321416554206</c:v>
                </c:pt>
                <c:pt idx="85">
                  <c:v>1.5730410809648767</c:v>
                </c:pt>
                <c:pt idx="86">
                  <c:v>1.5877500202743329</c:v>
                </c:pt>
                <c:pt idx="87">
                  <c:v>1.602458959583789</c:v>
                </c:pt>
                <c:pt idx="88">
                  <c:v>1.6171678988932452</c:v>
                </c:pt>
                <c:pt idx="89">
                  <c:v>1.6318768382027014</c:v>
                </c:pt>
                <c:pt idx="90">
                  <c:v>1.6465857775121575</c:v>
                </c:pt>
                <c:pt idx="91">
                  <c:v>1.6612947168216137</c:v>
                </c:pt>
                <c:pt idx="92">
                  <c:v>1.6760036561310698</c:v>
                </c:pt>
                <c:pt idx="93">
                  <c:v>1.690712595440526</c:v>
                </c:pt>
                <c:pt idx="94">
                  <c:v>1.7054215347499821</c:v>
                </c:pt>
                <c:pt idx="95">
                  <c:v>1.7201304740594383</c:v>
                </c:pt>
                <c:pt idx="96">
                  <c:v>1.7348394133688945</c:v>
                </c:pt>
                <c:pt idx="97">
                  <c:v>1.7495483526783506</c:v>
                </c:pt>
                <c:pt idx="98">
                  <c:v>1.7642572919878068</c:v>
                </c:pt>
                <c:pt idx="99">
                  <c:v>1.778966231297263</c:v>
                </c:pt>
              </c:numCache>
            </c:numRef>
          </c:xVal>
          <c:yVal>
            <c:numRef>
              <c:f>SimData!$P$14:$P$113</c:f>
              <c:numCache>
                <c:ptCount val="100"/>
                <c:pt idx="0">
                  <c:v>0.034796380853472864</c:v>
                </c:pt>
                <c:pt idx="1">
                  <c:v>0.04214964438314965</c:v>
                </c:pt>
                <c:pt idx="2">
                  <c:v>0.050504113431077004</c:v>
                </c:pt>
                <c:pt idx="3">
                  <c:v>0.05994299589754957</c:v>
                </c:pt>
                <c:pt idx="4">
                  <c:v>0.07051683597958221</c:v>
                </c:pt>
                <c:pt idx="5">
                  <c:v>0.08221847287363998</c:v>
                </c:pt>
                <c:pt idx="6">
                  <c:v>0.0949651721468981</c:v>
                </c:pt>
                <c:pt idx="7">
                  <c:v>0.10859506674695175</c:v>
                </c:pt>
                <c:pt idx="8">
                  <c:v>0.12288347380562285</c:v>
                </c:pt>
                <c:pt idx="9">
                  <c:v>0.13758215460243722</c:v>
                </c:pt>
                <c:pt idx="10">
                  <c:v>0.15248098699386495</c:v>
                </c:pt>
                <c:pt idx="11">
                  <c:v>0.16748641373328188</c:v>
                </c:pt>
                <c:pt idx="12">
                  <c:v>0.18270454996255842</c:v>
                </c:pt>
                <c:pt idx="13">
                  <c:v>0.19851042679807046</c:v>
                </c:pt>
                <c:pt idx="14">
                  <c:v>0.2155813136500145</c:v>
                </c:pt>
                <c:pt idx="15">
                  <c:v>0.23487450091388792</c:v>
                </c:pt>
                <c:pt idx="16">
                  <c:v>0.25753998682264306</c:v>
                </c:pt>
                <c:pt idx="17">
                  <c:v>0.284774883959853</c:v>
                </c:pt>
                <c:pt idx="18">
                  <c:v>0.3176444652633697</c:v>
                </c:pt>
                <c:pt idx="19">
                  <c:v>0.3569080905771521</c:v>
                </c:pt>
                <c:pt idx="20">
                  <c:v>0.40289089403317996</c:v>
                </c:pt>
                <c:pt idx="21">
                  <c:v>0.45543154417370757</c:v>
                </c:pt>
                <c:pt idx="22">
                  <c:v>0.5139151740001165</c:v>
                </c:pt>
                <c:pt idx="23">
                  <c:v>0.5773760578658345</c:v>
                </c:pt>
                <c:pt idx="24">
                  <c:v>0.6446363085909746</c:v>
                </c:pt>
                <c:pt idx="25">
                  <c:v>0.7144423520465016</c:v>
                </c:pt>
                <c:pt idx="26">
                  <c:v>0.7855719159467397</c:v>
                </c:pt>
                <c:pt idx="27">
                  <c:v>0.8569050381028173</c:v>
                </c:pt>
                <c:pt idx="28">
                  <c:v>0.9274721984366896</c:v>
                </c:pt>
                <c:pt idx="29">
                  <c:v>0.9965002613896182</c:v>
                </c:pt>
                <c:pt idx="30">
                  <c:v>1.063467758571518</c:v>
                </c:pt>
                <c:pt idx="31">
                  <c:v>1.1281598141792286</c:v>
                </c:pt>
                <c:pt idx="32">
                  <c:v>1.1906920510823686</c:v>
                </c:pt>
                <c:pt idx="33">
                  <c:v>1.2514658530651164</c:v>
                </c:pt>
                <c:pt idx="34">
                  <c:v>1.3110319194478204</c:v>
                </c:pt>
                <c:pt idx="35">
                  <c:v>1.3698716402593845</c:v>
                </c:pt>
                <c:pt idx="36">
                  <c:v>1.4281428306520292</c:v>
                </c:pt>
                <c:pt idx="37">
                  <c:v>1.4854604736903454</c:v>
                </c:pt>
                <c:pt idx="38">
                  <c:v>1.5407820294643984</c:v>
                </c:pt>
                <c:pt idx="39">
                  <c:v>1.5924397019909167</c:v>
                </c:pt>
                <c:pt idx="40">
                  <c:v>1.6383199197276783</c:v>
                </c:pt>
                <c:pt idx="41">
                  <c:v>1.6761505239093004</c:v>
                </c:pt>
                <c:pt idx="42">
                  <c:v>1.7038334188310176</c:v>
                </c:pt>
                <c:pt idx="43">
                  <c:v>1.7197595896894227</c:v>
                </c:pt>
                <c:pt idx="44">
                  <c:v>1.7230583500884242</c:v>
                </c:pt>
                <c:pt idx="45">
                  <c:v>1.7137516317602317</c:v>
                </c:pt>
                <c:pt idx="46">
                  <c:v>1.6927976845630917</c:v>
                </c:pt>
                <c:pt idx="47">
                  <c:v>1.6620154588801004</c:v>
                </c:pt>
                <c:pt idx="48">
                  <c:v>1.6238876345487774</c:v>
                </c:pt>
                <c:pt idx="49">
                  <c:v>1.5812547334798348</c:v>
                </c:pt>
                <c:pt idx="50">
                  <c:v>1.536937047018965</c:v>
                </c:pt>
                <c:pt idx="51">
                  <c:v>1.4933477759199456</c:v>
                </c:pt>
                <c:pt idx="52">
                  <c:v>1.4521760548965519</c:v>
                </c:pt>
                <c:pt idx="53">
                  <c:v>1.414210471863546</c:v>
                </c:pt>
                <c:pt idx="54">
                  <c:v>1.379340186561704</c:v>
                </c:pt>
                <c:pt idx="55">
                  <c:v>1.3467222584534018</c:v>
                </c:pt>
                <c:pt idx="56">
                  <c:v>1.3150588438585784</c:v>
                </c:pt>
                <c:pt idx="57">
                  <c:v>1.282903946470072</c:v>
                </c:pt>
                <c:pt idx="58">
                  <c:v>1.2489241447659267</c:v>
                </c:pt>
                <c:pt idx="59">
                  <c:v>1.21206604460185</c:v>
                </c:pt>
                <c:pt idx="60">
                  <c:v>1.1716207680804276</c:v>
                </c:pt>
                <c:pt idx="61">
                  <c:v>1.1272069431071363</c:v>
                </c:pt>
                <c:pt idx="62">
                  <c:v>1.078708880492773</c:v>
                </c:pt>
                <c:pt idx="63">
                  <c:v>1.026205519702066</c:v>
                </c:pt>
                <c:pt idx="64">
                  <c:v>0.9699146992065699</c:v>
                </c:pt>
                <c:pt idx="65">
                  <c:v>0.9101642662878847</c:v>
                </c:pt>
                <c:pt idx="66">
                  <c:v>0.8473912857185656</c:v>
                </c:pt>
                <c:pt idx="67">
                  <c:v>0.7821635751681254</c:v>
                </c:pt>
                <c:pt idx="68">
                  <c:v>0.7152121594175171</c:v>
                </c:pt>
                <c:pt idx="69">
                  <c:v>0.6474581278390775</c:v>
                </c:pt>
                <c:pt idx="70">
                  <c:v>0.5800145585644656</c:v>
                </c:pt>
                <c:pt idx="71">
                  <c:v>0.5141469046777254</c:v>
                </c:pt>
                <c:pt idx="72">
                  <c:v>0.4511853781735665</c:v>
                </c:pt>
                <c:pt idx="73">
                  <c:v>0.3923984686557441</c:v>
                </c:pt>
                <c:pt idx="74">
                  <c:v>0.33885210088087847</c:v>
                </c:pt>
                <c:pt idx="75">
                  <c:v>0.2912872959318261</c:v>
                </c:pt>
                <c:pt idx="76">
                  <c:v>0.2500463492608156</c:v>
                </c:pt>
                <c:pt idx="77">
                  <c:v>0.21506418976233313</c:v>
                </c:pt>
                <c:pt idx="78">
                  <c:v>0.18592305305562093</c:v>
                </c:pt>
                <c:pt idx="79">
                  <c:v>0.16195211244746793</c:v>
                </c:pt>
                <c:pt idx="80">
                  <c:v>0.14234496683568904</c:v>
                </c:pt>
                <c:pt idx="81">
                  <c:v>0.12626877187634258</c:v>
                </c:pt>
                <c:pt idx="82">
                  <c:v>0.11294719968134273</c:v>
                </c:pt>
                <c:pt idx="83">
                  <c:v>0.1017108352083942</c:v>
                </c:pt>
                <c:pt idx="84">
                  <c:v>0.09201851196268429</c:v>
                </c:pt>
                <c:pt idx="85">
                  <c:v>0.08345860163505514</c:v>
                </c:pt>
                <c:pt idx="86">
                  <c:v>0.0757398524065967</c:v>
                </c:pt>
                <c:pt idx="87">
                  <c:v>0.0686783381973178</c:v>
                </c:pt>
                <c:pt idx="88">
                  <c:v>0.06218267758113646</c:v>
                </c:pt>
                <c:pt idx="89">
                  <c:v>0.056236125666269225</c:v>
                </c:pt>
                <c:pt idx="90">
                  <c:v>0.05087294589847291</c:v>
                </c:pt>
                <c:pt idx="91">
                  <c:v>0.046148045930383054</c:v>
                </c:pt>
                <c:pt idx="92">
                  <c:v>0.042102436931943446</c:v>
                </c:pt>
                <c:pt idx="93">
                  <c:v>0.03873093437245578</c:v>
                </c:pt>
                <c:pt idx="94">
                  <c:v>0.03596063216181731</c:v>
                </c:pt>
                <c:pt idx="95">
                  <c:v>0.033647575785661646</c:v>
                </c:pt>
                <c:pt idx="96">
                  <c:v>0.03159457361876038</c:v>
                </c:pt>
                <c:pt idx="97">
                  <c:v>0.029586619365047445</c:v>
                </c:pt>
                <c:pt idx="98">
                  <c:v>0.02743442142626475</c:v>
                </c:pt>
                <c:pt idx="99">
                  <c:v>0.025013516085733923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SimData!$O$12</c:f>
              <c:numCache>
                <c:ptCount val="1"/>
                <c:pt idx="0">
                  <c:v>1.0000150467519522</c:v>
                </c:pt>
              </c:numCache>
            </c:numRef>
          </c:xVal>
          <c:yVal>
            <c:numRef>
              <c:f>SimData!$P$12</c:f>
              <c:numCache>
                <c:ptCount val="1"/>
                <c:pt idx="0">
                  <c:v>1.6916783802795687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SimData!$O$13</c:f>
              <c:numCache>
                <c:ptCount val="1"/>
                <c:pt idx="0">
                  <c:v>1.4466086683826842</c:v>
                </c:pt>
              </c:numCache>
            </c:numRef>
          </c:xVal>
          <c:yVal>
            <c:numRef>
              <c:f>SimData!$P$13</c:f>
              <c:numCache>
                <c:ptCount val="1"/>
                <c:pt idx="0">
                  <c:v>0.2351629752905003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SimData!$O$11</c:f>
              <c:numCache>
                <c:ptCount val="1"/>
                <c:pt idx="0">
                  <c:v>0.5265150289597046</c:v>
                </c:pt>
              </c:numCache>
            </c:numRef>
          </c:xVal>
          <c:yVal>
            <c:numRef>
              <c:f>SimData!$P$11</c:f>
              <c:numCache>
                <c:ptCount val="1"/>
                <c:pt idx="0">
                  <c:v>0.21292316655121396</c:v>
                </c:pt>
              </c:numCache>
            </c:numRef>
          </c:yVal>
          <c:smooth val="1"/>
        </c:ser>
        <c:axId val="46081247"/>
        <c:axId val="62185300"/>
      </c:scatterChart>
      <c:valAx>
        <c:axId val="4608124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85300"/>
        <c:crosses val="autoZero"/>
        <c:crossBetween val="midCat"/>
        <c:dispUnits/>
      </c:valAx>
      <c:valAx>
        <c:axId val="62185300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460812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125"/>
          <c:y val="0.889"/>
          <c:w val="0.135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CDF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3"/>
          <c:w val="0.748"/>
          <c:h val="0.8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SimData!$K$5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SimData!$K$6:$K$105</c:f>
              <c:numCache>
                <c:ptCount val="100"/>
                <c:pt idx="0">
                  <c:v>0.3227812396611025</c:v>
                </c:pt>
                <c:pt idx="1">
                  <c:v>0.42756347169901965</c:v>
                </c:pt>
                <c:pt idx="2">
                  <c:v>0.4997672199837014</c:v>
                </c:pt>
                <c:pt idx="3">
                  <c:v>0.526310864008371</c:v>
                </c:pt>
                <c:pt idx="4">
                  <c:v>0.6406754886077469</c:v>
                </c:pt>
                <c:pt idx="5">
                  <c:v>0.6440798727621196</c:v>
                </c:pt>
                <c:pt idx="6">
                  <c:v>0.6586924332495961</c:v>
                </c:pt>
                <c:pt idx="7">
                  <c:v>0.6708214069846887</c:v>
                </c:pt>
                <c:pt idx="8">
                  <c:v>0.6803374414628023</c:v>
                </c:pt>
                <c:pt idx="9">
                  <c:v>0.6816433637753091</c:v>
                </c:pt>
                <c:pt idx="10">
                  <c:v>0.684176569861487</c:v>
                </c:pt>
                <c:pt idx="11">
                  <c:v>0.6848426804221199</c:v>
                </c:pt>
                <c:pt idx="12">
                  <c:v>0.7114476385533435</c:v>
                </c:pt>
                <c:pt idx="13">
                  <c:v>0.7184933502961287</c:v>
                </c:pt>
                <c:pt idx="14">
                  <c:v>0.7206370285083334</c:v>
                </c:pt>
                <c:pt idx="15">
                  <c:v>0.7305353936060175</c:v>
                </c:pt>
                <c:pt idx="16">
                  <c:v>0.7336759321551909</c:v>
                </c:pt>
                <c:pt idx="17">
                  <c:v>0.7391688514251213</c:v>
                </c:pt>
                <c:pt idx="18">
                  <c:v>0.7541090959437733</c:v>
                </c:pt>
                <c:pt idx="19">
                  <c:v>0.7555091411640069</c:v>
                </c:pt>
                <c:pt idx="20">
                  <c:v>0.7650931750439955</c:v>
                </c:pt>
                <c:pt idx="21">
                  <c:v>0.7701884422839063</c:v>
                </c:pt>
                <c:pt idx="22">
                  <c:v>0.7793617050103883</c:v>
                </c:pt>
                <c:pt idx="23">
                  <c:v>0.7956699715132292</c:v>
                </c:pt>
                <c:pt idx="24">
                  <c:v>0.8112830240859202</c:v>
                </c:pt>
                <c:pt idx="25">
                  <c:v>0.8226574588420532</c:v>
                </c:pt>
                <c:pt idx="26">
                  <c:v>0.8381439903620451</c:v>
                </c:pt>
                <c:pt idx="27">
                  <c:v>0.8468611788440672</c:v>
                </c:pt>
                <c:pt idx="28">
                  <c:v>0.8558569297066523</c:v>
                </c:pt>
                <c:pt idx="29">
                  <c:v>0.8644817541691925</c:v>
                </c:pt>
                <c:pt idx="30">
                  <c:v>0.8767205535053015</c:v>
                </c:pt>
                <c:pt idx="31">
                  <c:v>0.8781508832026632</c:v>
                </c:pt>
                <c:pt idx="32">
                  <c:v>0.8947348453806419</c:v>
                </c:pt>
                <c:pt idx="33">
                  <c:v>0.8980211179184401</c:v>
                </c:pt>
                <c:pt idx="34">
                  <c:v>0.9080744470626606</c:v>
                </c:pt>
                <c:pt idx="35">
                  <c:v>0.909183419128397</c:v>
                </c:pt>
                <c:pt idx="36">
                  <c:v>0.9118026983973924</c:v>
                </c:pt>
                <c:pt idx="37">
                  <c:v>0.9166227567193592</c:v>
                </c:pt>
                <c:pt idx="38">
                  <c:v>0.9174697827357882</c:v>
                </c:pt>
                <c:pt idx="39">
                  <c:v>0.9179568083048704</c:v>
                </c:pt>
                <c:pt idx="40">
                  <c:v>0.9186786921286793</c:v>
                </c:pt>
                <c:pt idx="41">
                  <c:v>0.9209101211822164</c:v>
                </c:pt>
                <c:pt idx="42">
                  <c:v>0.9228525401612755</c:v>
                </c:pt>
                <c:pt idx="43">
                  <c:v>0.9236526144953582</c:v>
                </c:pt>
                <c:pt idx="44">
                  <c:v>0.9302765915365343</c:v>
                </c:pt>
                <c:pt idx="45">
                  <c:v>0.9431560646781698</c:v>
                </c:pt>
                <c:pt idx="46">
                  <c:v>0.95542869702671</c:v>
                </c:pt>
                <c:pt idx="47">
                  <c:v>0.9612218525112559</c:v>
                </c:pt>
                <c:pt idx="48">
                  <c:v>0.9731410199223594</c:v>
                </c:pt>
                <c:pt idx="49">
                  <c:v>0.975170563582518</c:v>
                </c:pt>
                <c:pt idx="50">
                  <c:v>0.9861902303539012</c:v>
                </c:pt>
                <c:pt idx="51">
                  <c:v>0.990664598609251</c:v>
                </c:pt>
                <c:pt idx="52">
                  <c:v>0.992114657023146</c:v>
                </c:pt>
                <c:pt idx="53">
                  <c:v>0.9956909677069722</c:v>
                </c:pt>
                <c:pt idx="54">
                  <c:v>0.9965405795872097</c:v>
                </c:pt>
                <c:pt idx="55">
                  <c:v>1.008709850410324</c:v>
                </c:pt>
                <c:pt idx="56">
                  <c:v>1.0294588402206966</c:v>
                </c:pt>
                <c:pt idx="57">
                  <c:v>1.040998049114786</c:v>
                </c:pt>
                <c:pt idx="58">
                  <c:v>1.0514978414847604</c:v>
                </c:pt>
                <c:pt idx="59">
                  <c:v>1.0608753447502208</c:v>
                </c:pt>
                <c:pt idx="60">
                  <c:v>1.0617884889707225</c:v>
                </c:pt>
                <c:pt idx="61">
                  <c:v>1.0653575448893708</c:v>
                </c:pt>
                <c:pt idx="62">
                  <c:v>1.082494284373562</c:v>
                </c:pt>
                <c:pt idx="63">
                  <c:v>1.099799658218787</c:v>
                </c:pt>
                <c:pt idx="64">
                  <c:v>1.1022749686617992</c:v>
                </c:pt>
                <c:pt idx="65">
                  <c:v>1.1147070602062157</c:v>
                </c:pt>
                <c:pt idx="66">
                  <c:v>1.115111725570567</c:v>
                </c:pt>
                <c:pt idx="67">
                  <c:v>1.1173532412368317</c:v>
                </c:pt>
                <c:pt idx="68">
                  <c:v>1.128751228196072</c:v>
                </c:pt>
                <c:pt idx="69">
                  <c:v>1.129911577163214</c:v>
                </c:pt>
                <c:pt idx="70">
                  <c:v>1.1387687986865676</c:v>
                </c:pt>
                <c:pt idx="71">
                  <c:v>1.1389823371247776</c:v>
                </c:pt>
                <c:pt idx="72">
                  <c:v>1.160832814123381</c:v>
                </c:pt>
                <c:pt idx="73">
                  <c:v>1.1632861259755787</c:v>
                </c:pt>
                <c:pt idx="74">
                  <c:v>1.1727705934265464</c:v>
                </c:pt>
                <c:pt idx="75">
                  <c:v>1.1804503660038161</c:v>
                </c:pt>
                <c:pt idx="76">
                  <c:v>1.1813916619397595</c:v>
                </c:pt>
                <c:pt idx="77">
                  <c:v>1.1923998282864927</c:v>
                </c:pt>
                <c:pt idx="78">
                  <c:v>1.1947305153492167</c:v>
                </c:pt>
                <c:pt idx="79">
                  <c:v>1.2008604919206696</c:v>
                </c:pt>
                <c:pt idx="80">
                  <c:v>1.2411429852618254</c:v>
                </c:pt>
                <c:pt idx="81">
                  <c:v>1.246139844415623</c:v>
                </c:pt>
                <c:pt idx="82">
                  <c:v>1.263785267958241</c:v>
                </c:pt>
                <c:pt idx="83">
                  <c:v>1.2693177639377182</c:v>
                </c:pt>
                <c:pt idx="84">
                  <c:v>1.2925513542920317</c:v>
                </c:pt>
                <c:pt idx="85">
                  <c:v>1.294146132803448</c:v>
                </c:pt>
                <c:pt idx="86">
                  <c:v>1.299615961584249</c:v>
                </c:pt>
                <c:pt idx="87">
                  <c:v>1.3020588773669741</c:v>
                </c:pt>
                <c:pt idx="88">
                  <c:v>1.3173220776314383</c:v>
                </c:pt>
                <c:pt idx="89">
                  <c:v>1.3221583771392946</c:v>
                </c:pt>
                <c:pt idx="90">
                  <c:v>1.322682355641183</c:v>
                </c:pt>
                <c:pt idx="91">
                  <c:v>1.3352825952777692</c:v>
                </c:pt>
                <c:pt idx="92">
                  <c:v>1.3365106484220075</c:v>
                </c:pt>
                <c:pt idx="93">
                  <c:v>1.3392521058887106</c:v>
                </c:pt>
                <c:pt idx="94">
                  <c:v>1.3658082998711145</c:v>
                </c:pt>
                <c:pt idx="95">
                  <c:v>1.3803240949172864</c:v>
                </c:pt>
                <c:pt idx="96">
                  <c:v>1.3887687786950795</c:v>
                </c:pt>
                <c:pt idx="97">
                  <c:v>1.4677882098962176</c:v>
                </c:pt>
                <c:pt idx="98">
                  <c:v>1.5048985140347617</c:v>
                </c:pt>
                <c:pt idx="99">
                  <c:v>1.7789662312972654</c:v>
                </c:pt>
              </c:numCache>
            </c:numRef>
          </c:xVal>
          <c:yVal>
            <c:numRef>
              <c:f>SimData!$L$6:$L$105</c:f>
              <c:numCache>
                <c:ptCount val="100"/>
                <c:pt idx="0">
                  <c:v>0</c:v>
                </c:pt>
                <c:pt idx="1">
                  <c:v>0.010101010101010102</c:v>
                </c:pt>
                <c:pt idx="2">
                  <c:v>0.020202020202020204</c:v>
                </c:pt>
                <c:pt idx="3">
                  <c:v>0.030303030303030304</c:v>
                </c:pt>
                <c:pt idx="4">
                  <c:v>0.04040404040404041</c:v>
                </c:pt>
                <c:pt idx="5">
                  <c:v>0.05050505050505051</c:v>
                </c:pt>
                <c:pt idx="6">
                  <c:v>0.060606060606060615</c:v>
                </c:pt>
                <c:pt idx="7">
                  <c:v>0.07070707070707072</c:v>
                </c:pt>
                <c:pt idx="8">
                  <c:v>0.08080808080808081</c:v>
                </c:pt>
                <c:pt idx="9">
                  <c:v>0.09090909090909091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0.2222222222222223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</c:v>
                </c:pt>
                <c:pt idx="27">
                  <c:v>0.2727272727272728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0.3333333333333335</c:v>
                </c:pt>
                <c:pt idx="34">
                  <c:v>0.3434343434343436</c:v>
                </c:pt>
                <c:pt idx="35">
                  <c:v>0.3535353535353537</c:v>
                </c:pt>
                <c:pt idx="36">
                  <c:v>0.3636363636363638</c:v>
                </c:pt>
                <c:pt idx="37">
                  <c:v>0.3737373737373739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0.4242424242424245</c:v>
                </c:pt>
                <c:pt idx="43">
                  <c:v>0.4343434343434346</c:v>
                </c:pt>
                <c:pt idx="44">
                  <c:v>0.4444444444444447</c:v>
                </c:pt>
                <c:pt idx="45">
                  <c:v>0.4545454545454548</c:v>
                </c:pt>
                <c:pt idx="46">
                  <c:v>0.4646464646464649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</c:v>
                </c:pt>
                <c:pt idx="51">
                  <c:v>0.5151515151515154</c:v>
                </c:pt>
                <c:pt idx="52">
                  <c:v>0.5252525252525254</c:v>
                </c:pt>
                <c:pt idx="53">
                  <c:v>0.5353535353535355</c:v>
                </c:pt>
                <c:pt idx="54">
                  <c:v>0.5454545454545455</c:v>
                </c:pt>
                <c:pt idx="55">
                  <c:v>0.5555555555555556</c:v>
                </c:pt>
                <c:pt idx="56">
                  <c:v>0.5656565656565656</c:v>
                </c:pt>
                <c:pt idx="57">
                  <c:v>0.5757575757575757</c:v>
                </c:pt>
                <c:pt idx="58">
                  <c:v>0.5858585858585857</c:v>
                </c:pt>
                <c:pt idx="59">
                  <c:v>0.5959595959595958</c:v>
                </c:pt>
                <c:pt idx="60">
                  <c:v>0.6060606060606059</c:v>
                </c:pt>
                <c:pt idx="61">
                  <c:v>0.6161616161616159</c:v>
                </c:pt>
                <c:pt idx="62">
                  <c:v>0.626262626262626</c:v>
                </c:pt>
                <c:pt idx="63">
                  <c:v>0.636363636363636</c:v>
                </c:pt>
                <c:pt idx="64">
                  <c:v>0.6464646464646461</c:v>
                </c:pt>
                <c:pt idx="65">
                  <c:v>0.6565656565656561</c:v>
                </c:pt>
                <c:pt idx="66">
                  <c:v>0.6666666666666662</c:v>
                </c:pt>
                <c:pt idx="67">
                  <c:v>0.6767676767676762</c:v>
                </c:pt>
                <c:pt idx="68">
                  <c:v>0.6868686868686863</c:v>
                </c:pt>
                <c:pt idx="69">
                  <c:v>0.6969696969696964</c:v>
                </c:pt>
                <c:pt idx="70">
                  <c:v>0.7070707070707064</c:v>
                </c:pt>
                <c:pt idx="71">
                  <c:v>0.7171717171717165</c:v>
                </c:pt>
                <c:pt idx="72">
                  <c:v>0.7272727272727265</c:v>
                </c:pt>
                <c:pt idx="73">
                  <c:v>0.7373737373737366</c:v>
                </c:pt>
                <c:pt idx="74">
                  <c:v>0.7474747474747466</c:v>
                </c:pt>
                <c:pt idx="75">
                  <c:v>0.7575757575757567</c:v>
                </c:pt>
                <c:pt idx="76">
                  <c:v>0.7676767676767667</c:v>
                </c:pt>
                <c:pt idx="77">
                  <c:v>0.7777777777777768</c:v>
                </c:pt>
                <c:pt idx="78">
                  <c:v>0.7878787878787868</c:v>
                </c:pt>
                <c:pt idx="79">
                  <c:v>0.7979797979797969</c:v>
                </c:pt>
                <c:pt idx="80">
                  <c:v>0.808080808080807</c:v>
                </c:pt>
                <c:pt idx="81">
                  <c:v>0.818181818181817</c:v>
                </c:pt>
                <c:pt idx="82">
                  <c:v>0.8282828282828271</c:v>
                </c:pt>
                <c:pt idx="83">
                  <c:v>0.8383838383838371</c:v>
                </c:pt>
                <c:pt idx="84">
                  <c:v>0.8484848484848472</c:v>
                </c:pt>
                <c:pt idx="85">
                  <c:v>0.8585858585858572</c:v>
                </c:pt>
                <c:pt idx="86">
                  <c:v>0.8686868686868673</c:v>
                </c:pt>
                <c:pt idx="87">
                  <c:v>0.8787878787878773</c:v>
                </c:pt>
                <c:pt idx="88">
                  <c:v>0.8888888888888874</c:v>
                </c:pt>
                <c:pt idx="89">
                  <c:v>0.8989898989898975</c:v>
                </c:pt>
                <c:pt idx="90">
                  <c:v>0.9090909090909075</c:v>
                </c:pt>
                <c:pt idx="91">
                  <c:v>0.9191919191919176</c:v>
                </c:pt>
                <c:pt idx="92">
                  <c:v>0.9292929292929276</c:v>
                </c:pt>
                <c:pt idx="93">
                  <c:v>0.9393939393939377</c:v>
                </c:pt>
                <c:pt idx="94">
                  <c:v>0.9494949494949477</c:v>
                </c:pt>
                <c:pt idx="95">
                  <c:v>0.9595959595959578</c:v>
                </c:pt>
                <c:pt idx="96">
                  <c:v>0.9696969696969678</c:v>
                </c:pt>
                <c:pt idx="97">
                  <c:v>0.9797979797979779</c:v>
                </c:pt>
                <c:pt idx="98">
                  <c:v>0.989898989898988</c:v>
                </c:pt>
                <c:pt idx="99">
                  <c:v>0.999999999999998</c:v>
                </c:pt>
              </c:numCache>
            </c:numRef>
          </c:yVal>
          <c:smooth val="1"/>
        </c:ser>
        <c:axId val="3102533"/>
        <c:axId val="40332930"/>
      </c:scatterChart>
      <c:valAx>
        <c:axId val="310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2930"/>
        <c:crosses val="autoZero"/>
        <c:crossBetween val="midCat"/>
        <c:dispUnits/>
      </c:valAx>
      <c:valAx>
        <c:axId val="403329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5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9005"/>
          <c:w val="0.151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CDF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9775"/>
          <c:w val="0.6955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SimData!$K$5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SimData!$K$6:$K$105</c:f>
              <c:numCache/>
            </c:numRef>
          </c:xVal>
          <c:yVal>
            <c:numRef>
              <c:f>SimData!$L$6:$L$105</c:f>
              <c:numCache/>
            </c:numRef>
          </c:yVal>
          <c:smooth val="1"/>
        </c:ser>
        <c:axId val="54566043"/>
        <c:axId val="38269920"/>
      </c:scatterChart>
      <c:valAx>
        <c:axId val="54566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920"/>
        <c:crosses val="autoZero"/>
        <c:crossBetween val="midCat"/>
        <c:dispUnits/>
      </c:valAx>
      <c:valAx>
        <c:axId val="382699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660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906"/>
          <c:w val="0.1502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SimData!$N$4</c:f>
        </c:strRef>
      </c:tx>
      <c:layout>
        <c:manualLayout>
          <c:xMode val="factor"/>
          <c:yMode val="factor"/>
          <c:x val="-0.00275"/>
          <c:y val="-0.009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222"/>
          <c:w val="0.959"/>
          <c:h val="0.6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SimData!$O$14:$O$113</c:f>
              <c:numCache/>
            </c:numRef>
          </c:xVal>
          <c:yVal>
            <c:numRef>
              <c:f>SimData!$P$14:$P$113</c:f>
              <c:numCache/>
            </c:numRef>
          </c:yVal>
          <c:smooth val="1"/>
        </c:ser>
        <c:ser>
          <c:idx val="1"/>
          <c:order val="1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SimData!$O$12</c:f>
              <c:numCache/>
            </c:numRef>
          </c:xVal>
          <c:yVal>
            <c:numRef>
              <c:f>SimData!$P$12</c:f>
              <c:numCache/>
            </c:numRef>
          </c:yVal>
          <c:smooth val="1"/>
        </c:ser>
        <c:ser>
          <c:idx val="2"/>
          <c:order val="2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SimData!$O$13</c:f>
              <c:numCache/>
            </c:numRef>
          </c:xVal>
          <c:yVal>
            <c:numRef>
              <c:f>SimData!$P$13</c:f>
              <c:numCache/>
            </c:numRef>
          </c:yVal>
          <c:smooth val="1"/>
        </c:ser>
        <c:ser>
          <c:idx val="3"/>
          <c:order val="3"/>
          <c:tx>
            <c:strRef>
              <c:f>SimData!$O$5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SimData!$O$11</c:f>
              <c:numCache/>
            </c:numRef>
          </c:xVal>
          <c:yVal>
            <c:numRef>
              <c:f>SimData!$P$11</c:f>
              <c:numCache/>
            </c:numRef>
          </c:yVal>
          <c:smooth val="1"/>
        </c:ser>
        <c:axId val="27746913"/>
        <c:axId val="25165550"/>
      </c:scatterChart>
      <c:valAx>
        <c:axId val="2774691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5550"/>
        <c:crosses val="autoZero"/>
        <c:crossBetween val="midCat"/>
        <c:dispUnits/>
      </c:valAx>
      <c:valAx>
        <c:axId val="25165550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277469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0225"/>
          <c:y val="0.871"/>
          <c:w val="0.1902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14</xdr:col>
      <xdr:colOff>238125</xdr:colOff>
      <xdr:row>16</xdr:row>
      <xdr:rowOff>47625</xdr:rowOff>
    </xdr:to>
    <xdr:graphicFrame>
      <xdr:nvGraphicFramePr>
        <xdr:cNvPr id="1" name="Chart 8"/>
        <xdr:cNvGraphicFramePr/>
      </xdr:nvGraphicFramePr>
      <xdr:xfrm>
        <a:off x="4276725" y="0"/>
        <a:ext cx="4495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12</xdr:row>
      <xdr:rowOff>152400</xdr:rowOff>
    </xdr:from>
    <xdr:to>
      <xdr:col>3</xdr:col>
      <xdr:colOff>381000</xdr:colOff>
      <xdr:row>27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0"/>
          <a:ext cx="22098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8</xdr:col>
      <xdr:colOff>200025</xdr:colOff>
      <xdr:row>54</xdr:row>
      <xdr:rowOff>152400</xdr:rowOff>
    </xdr:to>
    <xdr:graphicFrame>
      <xdr:nvGraphicFramePr>
        <xdr:cNvPr id="3" name="Chart 4"/>
        <xdr:cNvGraphicFramePr/>
      </xdr:nvGraphicFramePr>
      <xdr:xfrm>
        <a:off x="0" y="6315075"/>
        <a:ext cx="50768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39</xdr:row>
      <xdr:rowOff>0</xdr:rowOff>
    </xdr:from>
    <xdr:to>
      <xdr:col>15</xdr:col>
      <xdr:colOff>276225</xdr:colOff>
      <xdr:row>54</xdr:row>
      <xdr:rowOff>142875</xdr:rowOff>
    </xdr:to>
    <xdr:graphicFrame>
      <xdr:nvGraphicFramePr>
        <xdr:cNvPr id="4" name="Chart 2"/>
        <xdr:cNvGraphicFramePr/>
      </xdr:nvGraphicFramePr>
      <xdr:xfrm>
        <a:off x="5124450" y="6315075"/>
        <a:ext cx="42957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8</xdr:col>
      <xdr:colOff>571500</xdr:colOff>
      <xdr:row>13</xdr:row>
      <xdr:rowOff>28575</xdr:rowOff>
    </xdr:to>
    <xdr:graphicFrame>
      <xdr:nvGraphicFramePr>
        <xdr:cNvPr id="1" name="Chart 2"/>
        <xdr:cNvGraphicFramePr/>
      </xdr:nvGraphicFramePr>
      <xdr:xfrm>
        <a:off x="1876425" y="161925"/>
        <a:ext cx="35718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13</xdr:row>
      <xdr:rowOff>38100</xdr:rowOff>
    </xdr:from>
    <xdr:to>
      <xdr:col>9</xdr:col>
      <xdr:colOff>19050</xdr:colOff>
      <xdr:row>27</xdr:row>
      <xdr:rowOff>0</xdr:rowOff>
    </xdr:to>
    <xdr:graphicFrame>
      <xdr:nvGraphicFramePr>
        <xdr:cNvPr id="2" name="Chart 1"/>
        <xdr:cNvGraphicFramePr/>
      </xdr:nvGraphicFramePr>
      <xdr:xfrm>
        <a:off x="1866900" y="2181225"/>
        <a:ext cx="36385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9" sqref="D9"/>
    </sheetView>
  </sheetViews>
  <sheetFormatPr defaultColWidth="9.140625" defaultRowHeight="12.75"/>
  <sheetData>
    <row r="1" ht="12.75">
      <c r="A1" s="1" t="str">
        <f>_XLL.WBNAME()</f>
        <v>L_17_OCT_Simple_SimSolver_Stochastic.xls</v>
      </c>
    </row>
    <row r="2" spans="3:17" ht="12.75">
      <c r="C2" s="1" t="s">
        <v>4</v>
      </c>
      <c r="D2" s="1" t="s">
        <v>5</v>
      </c>
      <c r="E2" s="1" t="s">
        <v>6</v>
      </c>
      <c r="F2" t="s">
        <v>7</v>
      </c>
      <c r="P2" t="s">
        <v>0</v>
      </c>
      <c r="Q2" t="s">
        <v>1</v>
      </c>
    </row>
    <row r="3" spans="1:17" ht="12.75">
      <c r="A3" s="1" t="s">
        <v>0</v>
      </c>
      <c r="B3" s="1">
        <f>C3+D3*$B$8+E3*F3</f>
        <v>9.247990659520406</v>
      </c>
      <c r="C3">
        <v>10</v>
      </c>
      <c r="D3">
        <v>-2</v>
      </c>
      <c r="E3">
        <v>2</v>
      </c>
      <c r="F3">
        <f>_XLL.NORM()</f>
        <v>0.3232300987753822</v>
      </c>
      <c r="O3">
        <v>0</v>
      </c>
      <c r="P3">
        <f aca="true" t="shared" si="0" ref="P3:P28">$C$3+$D$3*O3+$E$3*$F$3</f>
        <v>10.646460197550764</v>
      </c>
      <c r="Q3">
        <f aca="true" t="shared" si="1" ref="Q3:Q28">$C$5+$D$5*O3+$E$5*$F$5</f>
        <v>0.4059022262663208</v>
      </c>
    </row>
    <row r="4" spans="2:17" ht="12.75">
      <c r="B4" t="str">
        <f>_XLL.VFORMULA(B3)</f>
        <v>=C3+D3*$B$8+E3*F3</v>
      </c>
      <c r="O4">
        <v>0.1</v>
      </c>
      <c r="P4">
        <f t="shared" si="0"/>
        <v>10.446460197550765</v>
      </c>
      <c r="Q4">
        <f t="shared" si="1"/>
        <v>1.2059022262663208</v>
      </c>
    </row>
    <row r="5" spans="1:17" ht="12.75">
      <c r="A5" s="1" t="s">
        <v>1</v>
      </c>
      <c r="B5" s="1">
        <f>C5+D5*$B$8+E5*F5</f>
        <v>5.9997803783877535</v>
      </c>
      <c r="C5">
        <v>0</v>
      </c>
      <c r="D5">
        <v>8</v>
      </c>
      <c r="E5">
        <v>1</v>
      </c>
      <c r="F5">
        <f>_XLL.NORM()</f>
        <v>0.4059022262663208</v>
      </c>
      <c r="O5">
        <v>0.2</v>
      </c>
      <c r="P5">
        <f t="shared" si="0"/>
        <v>10.246460197550764</v>
      </c>
      <c r="Q5">
        <f t="shared" si="1"/>
        <v>2.005902226266321</v>
      </c>
    </row>
    <row r="6" spans="2:17" ht="12.75">
      <c r="B6" t="str">
        <f>_XLL.VFORMULA(B5)</f>
        <v>=C5+D5*$B$8+E5*F5</v>
      </c>
      <c r="O6">
        <v>0.3</v>
      </c>
      <c r="P6">
        <f t="shared" si="0"/>
        <v>10.046460197550765</v>
      </c>
      <c r="Q6">
        <f t="shared" si="1"/>
        <v>2.805902226266321</v>
      </c>
    </row>
    <row r="7" spans="1:17" ht="12.75">
      <c r="A7" s="1" t="s">
        <v>3</v>
      </c>
      <c r="B7" s="1">
        <f>B5-B3</f>
        <v>-3.2482102811326525</v>
      </c>
      <c r="C7" t="str">
        <f>_XLL.VFORMULA(B7)</f>
        <v>=B5-B3</v>
      </c>
      <c r="O7">
        <v>0.4</v>
      </c>
      <c r="P7">
        <f t="shared" si="0"/>
        <v>9.846460197550764</v>
      </c>
      <c r="Q7">
        <f t="shared" si="1"/>
        <v>3.6059022262663207</v>
      </c>
    </row>
    <row r="8" spans="1:17" ht="12.75">
      <c r="A8" s="1" t="s">
        <v>2</v>
      </c>
      <c r="B8" s="1">
        <v>0.6992347690151791</v>
      </c>
      <c r="O8">
        <v>0.5</v>
      </c>
      <c r="P8">
        <f t="shared" si="0"/>
        <v>9.646460197550764</v>
      </c>
      <c r="Q8">
        <f t="shared" si="1"/>
        <v>4.4059022262663206</v>
      </c>
    </row>
    <row r="9" spans="1:17" ht="12.75">
      <c r="A9" s="1" t="s">
        <v>39</v>
      </c>
      <c r="B9" s="1"/>
      <c r="O9">
        <v>0.6</v>
      </c>
      <c r="P9">
        <f t="shared" si="0"/>
        <v>9.446460197550765</v>
      </c>
      <c r="Q9">
        <f t="shared" si="1"/>
        <v>5.20590222626632</v>
      </c>
    </row>
    <row r="10" spans="1:17" ht="12.75">
      <c r="A10" s="1" t="s">
        <v>40</v>
      </c>
      <c r="B10" s="1"/>
      <c r="O10">
        <v>0.7</v>
      </c>
      <c r="P10">
        <f t="shared" si="0"/>
        <v>9.246460197550764</v>
      </c>
      <c r="Q10">
        <f t="shared" si="1"/>
        <v>6.00590222626632</v>
      </c>
    </row>
    <row r="11" spans="1:17" ht="12.75">
      <c r="A11" s="1" t="s">
        <v>25</v>
      </c>
      <c r="B11" s="1"/>
      <c r="O11">
        <v>0.8</v>
      </c>
      <c r="P11">
        <f t="shared" si="0"/>
        <v>9.046460197550765</v>
      </c>
      <c r="Q11">
        <f t="shared" si="1"/>
        <v>6.805902226266321</v>
      </c>
    </row>
    <row r="12" spans="1:17" ht="12.75">
      <c r="A12" s="1" t="s">
        <v>26</v>
      </c>
      <c r="B12" s="1"/>
      <c r="O12">
        <v>0.9</v>
      </c>
      <c r="P12">
        <f t="shared" si="0"/>
        <v>8.846460197550764</v>
      </c>
      <c r="Q12">
        <f t="shared" si="1"/>
        <v>7.605902226266321</v>
      </c>
    </row>
    <row r="13" spans="1:17" ht="12.75">
      <c r="A13" s="1" t="s">
        <v>41</v>
      </c>
      <c r="B13" s="1"/>
      <c r="O13">
        <v>1</v>
      </c>
      <c r="P13">
        <f t="shared" si="0"/>
        <v>8.646460197550764</v>
      </c>
      <c r="Q13">
        <f t="shared" si="1"/>
        <v>8.40590222626632</v>
      </c>
    </row>
    <row r="14" spans="1:17" ht="12.75">
      <c r="A14" s="1"/>
      <c r="B14" s="1"/>
      <c r="O14">
        <v>1.1</v>
      </c>
      <c r="P14">
        <f t="shared" si="0"/>
        <v>8.446460197550763</v>
      </c>
      <c r="Q14">
        <f t="shared" si="1"/>
        <v>9.205902226266321</v>
      </c>
    </row>
    <row r="15" spans="1:17" ht="12.75">
      <c r="A15" s="1"/>
      <c r="B15" s="1"/>
      <c r="O15">
        <v>1.2</v>
      </c>
      <c r="P15">
        <f t="shared" si="0"/>
        <v>8.246460197550764</v>
      </c>
      <c r="Q15">
        <f t="shared" si="1"/>
        <v>10.00590222626632</v>
      </c>
    </row>
    <row r="16" spans="1:17" ht="12.75">
      <c r="A16" s="1"/>
      <c r="B16" s="1"/>
      <c r="O16">
        <v>1.3</v>
      </c>
      <c r="P16">
        <f t="shared" si="0"/>
        <v>8.046460197550765</v>
      </c>
      <c r="Q16">
        <f t="shared" si="1"/>
        <v>10.805902226266321</v>
      </c>
    </row>
    <row r="17" spans="1:17" ht="12.75">
      <c r="A17" s="1"/>
      <c r="B17" s="1"/>
      <c r="O17">
        <v>1.4</v>
      </c>
      <c r="P17">
        <f t="shared" si="0"/>
        <v>7.846460197550765</v>
      </c>
      <c r="Q17">
        <f t="shared" si="1"/>
        <v>11.60590222626632</v>
      </c>
    </row>
    <row r="18" spans="1:17" ht="12.75">
      <c r="A18" s="1"/>
      <c r="B18" s="1"/>
      <c r="O18">
        <v>1.5</v>
      </c>
      <c r="P18">
        <f t="shared" si="0"/>
        <v>7.6464601975507644</v>
      </c>
      <c r="Q18">
        <f t="shared" si="1"/>
        <v>12.40590222626632</v>
      </c>
    </row>
    <row r="19" spans="1:17" ht="12.75">
      <c r="A19" s="1"/>
      <c r="B19" s="1"/>
      <c r="O19">
        <v>1.6</v>
      </c>
      <c r="P19">
        <f t="shared" si="0"/>
        <v>7.446460197550764</v>
      </c>
      <c r="Q19">
        <f t="shared" si="1"/>
        <v>13.205902226266321</v>
      </c>
    </row>
    <row r="20" spans="1:17" ht="12.75">
      <c r="A20" s="1"/>
      <c r="B20" s="1"/>
      <c r="O20">
        <v>1.7</v>
      </c>
      <c r="P20">
        <f t="shared" si="0"/>
        <v>7.246460197550764</v>
      </c>
      <c r="Q20">
        <f t="shared" si="1"/>
        <v>14.00590222626632</v>
      </c>
    </row>
    <row r="21" spans="1:17" ht="12.75">
      <c r="A21" s="1"/>
      <c r="B21" s="1"/>
      <c r="O21">
        <v>1.8</v>
      </c>
      <c r="P21">
        <f t="shared" si="0"/>
        <v>7.046460197550765</v>
      </c>
      <c r="Q21">
        <f t="shared" si="1"/>
        <v>14.805902226266321</v>
      </c>
    </row>
    <row r="22" spans="15:17" ht="12.75">
      <c r="O22">
        <v>1.9</v>
      </c>
      <c r="P22">
        <f t="shared" si="0"/>
        <v>6.846460197550765</v>
      </c>
      <c r="Q22">
        <f t="shared" si="1"/>
        <v>15.60590222626632</v>
      </c>
    </row>
    <row r="23" spans="15:17" ht="12.75">
      <c r="O23">
        <v>2</v>
      </c>
      <c r="P23">
        <f t="shared" si="0"/>
        <v>6.6464601975507644</v>
      </c>
      <c r="Q23">
        <f t="shared" si="1"/>
        <v>16.40590222626632</v>
      </c>
    </row>
    <row r="24" spans="15:17" ht="12.75">
      <c r="O24">
        <v>2.1</v>
      </c>
      <c r="P24">
        <f t="shared" si="0"/>
        <v>6.446460197550764</v>
      </c>
      <c r="Q24">
        <f t="shared" si="1"/>
        <v>17.20590222626632</v>
      </c>
    </row>
    <row r="25" spans="15:17" ht="12.75">
      <c r="O25">
        <v>2.2</v>
      </c>
      <c r="P25">
        <f t="shared" si="0"/>
        <v>6.246460197550764</v>
      </c>
      <c r="Q25">
        <f t="shared" si="1"/>
        <v>18.005902226266322</v>
      </c>
    </row>
    <row r="26" spans="15:17" ht="12.75">
      <c r="O26">
        <v>2.3</v>
      </c>
      <c r="P26">
        <f t="shared" si="0"/>
        <v>6.046460197550765</v>
      </c>
      <c r="Q26">
        <f t="shared" si="1"/>
        <v>18.80590222626632</v>
      </c>
    </row>
    <row r="27" spans="15:17" ht="12.75">
      <c r="O27">
        <v>2.4</v>
      </c>
      <c r="P27">
        <f t="shared" si="0"/>
        <v>5.846460197550765</v>
      </c>
      <c r="Q27">
        <f t="shared" si="1"/>
        <v>19.60590222626632</v>
      </c>
    </row>
    <row r="28" spans="1:17" ht="12.75">
      <c r="A28" s="1" t="s">
        <v>42</v>
      </c>
      <c r="O28">
        <v>2.5</v>
      </c>
      <c r="P28">
        <f t="shared" si="0"/>
        <v>5.6464601975507644</v>
      </c>
      <c r="Q28">
        <f t="shared" si="1"/>
        <v>20.40590222626632</v>
      </c>
    </row>
    <row r="29" ht="12.75">
      <c r="A29" s="1" t="s">
        <v>27</v>
      </c>
    </row>
    <row r="32" ht="12.75">
      <c r="A32" t="str">
        <f>SimData!A1</f>
        <v>Simetar Simulation Results for 500 Iterations. 8:55:59 AM 10/19/2017 (1 min. 25 sec.).  © 2016.</v>
      </c>
    </row>
    <row r="33" spans="1:3" ht="12.75">
      <c r="A33" t="str">
        <f>SimData!A2</f>
        <v>Variable</v>
      </c>
      <c r="B33" t="str">
        <f>SimData!B2</f>
        <v>Model!B7</v>
      </c>
      <c r="C33" t="str">
        <f>SimData!C2</f>
        <v>Model!B8</v>
      </c>
    </row>
    <row r="34" spans="1:3" ht="12.75">
      <c r="A34" t="str">
        <f>SimData!A3</f>
        <v>Mean</v>
      </c>
      <c r="B34">
        <f>SimData!B3</f>
        <v>9.999999960541573E-09</v>
      </c>
      <c r="C34">
        <f>SimData!C3</f>
        <v>1.0000150467519522</v>
      </c>
    </row>
    <row r="35" spans="1:3" ht="12.75">
      <c r="A35" t="str">
        <f>SimData!A4</f>
        <v>StDev</v>
      </c>
      <c r="B35">
        <f>SimData!B4</f>
        <v>6.948854082138857E-07</v>
      </c>
      <c r="C35">
        <f>SimData!C4</f>
        <v>0.2287975873687452</v>
      </c>
    </row>
    <row r="36" spans="1:3" ht="12.75">
      <c r="A36" t="str">
        <f>SimData!A5</f>
        <v>CV</v>
      </c>
      <c r="B36">
        <f>SimData!B5</f>
        <v>6948.854109557942</v>
      </c>
      <c r="C36">
        <f>SimData!C5</f>
        <v>22.87941447600009</v>
      </c>
    </row>
    <row r="37" spans="1:3" ht="12.75">
      <c r="A37" t="str">
        <f>SimData!A6</f>
        <v>Min</v>
      </c>
      <c r="B37">
        <f>SimData!B6</f>
        <v>-9.999999992515995E-07</v>
      </c>
      <c r="C37">
        <f>SimData!C6</f>
        <v>0.3227812396611025</v>
      </c>
    </row>
    <row r="38" spans="1:3" ht="12.75">
      <c r="A38" t="str">
        <f>SimData!A7</f>
        <v>Max</v>
      </c>
      <c r="B38">
        <f>SimData!B7</f>
        <v>9.999999992515995E-07</v>
      </c>
      <c r="C38">
        <f>SimData!C7</f>
        <v>1.7789662312972654</v>
      </c>
    </row>
    <row r="39" spans="1:3" ht="12.75">
      <c r="A39" t="str">
        <f>SimData!A8</f>
        <v>Iteration</v>
      </c>
      <c r="B39" t="str">
        <f>SimData!B8</f>
        <v>S-D</v>
      </c>
      <c r="C39" t="str">
        <f>SimData!C8</f>
        <v>Price</v>
      </c>
    </row>
  </sheetData>
  <sheetProtection/>
  <printOptions gridLines="1" headings="1"/>
  <pageMargins left="0.75" right="0.75" top="1" bottom="1" header="0.5" footer="0.5"/>
  <pageSetup fitToHeight="1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9"/>
  <sheetViews>
    <sheetView zoomScalePageLayoutView="0" workbookViewId="0" topLeftCell="A1">
      <selection activeCell="K1" sqref="K1"/>
    </sheetView>
  </sheetViews>
  <sheetFormatPr defaultColWidth="9.140625" defaultRowHeight="12.75"/>
  <sheetData>
    <row r="1" ht="12.75">
      <c r="A1" t="s">
        <v>43</v>
      </c>
    </row>
    <row r="2" spans="1:3" ht="12.75">
      <c r="A2" t="s">
        <v>8</v>
      </c>
      <c r="B2" t="str">
        <f>ADDRESS(ROW(Model!$B$7),COLUMN(Model!$B$7),4,,_XLL.WSNAME(Model!$B$7))</f>
        <v>Model!B7</v>
      </c>
      <c r="C2" t="str">
        <f>ADDRESS(ROW(Model!$B$8),COLUMN(Model!$B$8),4,,_XLL.WSNAME(Model!$B$8))</f>
        <v>Model!B8</v>
      </c>
    </row>
    <row r="3" spans="1:3" ht="12.75">
      <c r="A3" t="s">
        <v>9</v>
      </c>
      <c r="B3">
        <f>AVERAGE(B9:B508)</f>
        <v>9.999999960541573E-09</v>
      </c>
      <c r="C3">
        <f>AVERAGE(C9:C508)</f>
        <v>1.0000150467519522</v>
      </c>
    </row>
    <row r="4" spans="1:14" ht="12.75">
      <c r="A4" t="s">
        <v>10</v>
      </c>
      <c r="B4">
        <f>STDEV(B9:B508)</f>
        <v>6.948854082138857E-07</v>
      </c>
      <c r="C4">
        <f>STDEV(C9:C508)</f>
        <v>0.2287975873687452</v>
      </c>
      <c r="N4" t="s">
        <v>29</v>
      </c>
    </row>
    <row r="5" spans="1:15" ht="12.75">
      <c r="A5" t="s">
        <v>11</v>
      </c>
      <c r="B5">
        <f>100*B4/B3</f>
        <v>6948.854109557942</v>
      </c>
      <c r="C5">
        <f>100*C4/C3</f>
        <v>22.87941447600009</v>
      </c>
      <c r="K5" t="str">
        <f>SimData!$C$8</f>
        <v>Price</v>
      </c>
      <c r="L5" t="s">
        <v>28</v>
      </c>
      <c r="O5" t="str">
        <f>SimData!$C$8</f>
        <v>Price</v>
      </c>
    </row>
    <row r="6" spans="1:15" ht="12.75">
      <c r="A6" t="s">
        <v>12</v>
      </c>
      <c r="B6">
        <f>MIN(B9:B508)</f>
        <v>-9.999999992515995E-07</v>
      </c>
      <c r="C6">
        <f>MIN(C9:C508)</f>
        <v>0.3227812396611025</v>
      </c>
      <c r="K6">
        <f>SMALL(SimData!$C$9:$C$108,1)</f>
        <v>0.3227812396611025</v>
      </c>
      <c r="L6">
        <v>0</v>
      </c>
      <c r="N6" t="s">
        <v>30</v>
      </c>
      <c r="O6">
        <f>MIN(SimData!$C$9:$C$508)</f>
        <v>0.3227812396611025</v>
      </c>
    </row>
    <row r="7" spans="1:15" ht="12.75">
      <c r="A7" t="s">
        <v>13</v>
      </c>
      <c r="B7">
        <f>MAX(B9:B508)</f>
        <v>9.999999992515995E-07</v>
      </c>
      <c r="C7">
        <f>MAX(C9:C508)</f>
        <v>1.7789662312972654</v>
      </c>
      <c r="K7">
        <f>SMALL(SimData!$C$9:$C$108,2)</f>
        <v>0.42756347169901965</v>
      </c>
      <c r="L7">
        <f>1/(COUNT(SimData!$C$9:$C$108)-1)+$L$6</f>
        <v>0.010101010101010102</v>
      </c>
      <c r="N7" t="s">
        <v>31</v>
      </c>
      <c r="O7">
        <f>MAX(SimData!$C$9:$C$508)</f>
        <v>1.7789662312972654</v>
      </c>
    </row>
    <row r="8" spans="1:15" ht="13.5" thickBot="1">
      <c r="A8" t="s">
        <v>14</v>
      </c>
      <c r="B8" t="str">
        <f>Model!$A$7</f>
        <v>S-D</v>
      </c>
      <c r="C8" t="str">
        <f>Model!$A$8</f>
        <v>Price</v>
      </c>
      <c r="K8">
        <f>SMALL(SimData!$C$9:$C$108,3)</f>
        <v>0.4997672199837014</v>
      </c>
      <c r="L8">
        <f>1/(COUNT(SimData!$C$9:$C$108)-1)+$L$7</f>
        <v>0.020202020202020204</v>
      </c>
      <c r="N8" t="s">
        <v>32</v>
      </c>
      <c r="O8">
        <f>_XLL.BANDWIDTH(SimData!$C$9:$C$508)</f>
        <v>0.06997828664696147</v>
      </c>
    </row>
    <row r="9" spans="1:15" ht="14.25" thickBot="1" thickTop="1">
      <c r="A9">
        <v>1</v>
      </c>
      <c r="B9">
        <v>9.999999992515995E-07</v>
      </c>
      <c r="C9">
        <v>1.2008604919206696</v>
      </c>
      <c r="K9">
        <f>SMALL(SimData!$C$9:$C$108,4)</f>
        <v>0.526310864008371</v>
      </c>
      <c r="L9">
        <f>1/(COUNT(SimData!$C$9:$C$108)-1)+$L$8</f>
        <v>0.030303030303030304</v>
      </c>
      <c r="N9" t="s">
        <v>33</v>
      </c>
      <c r="O9" s="2" t="s">
        <v>38</v>
      </c>
    </row>
    <row r="10" spans="1:15" ht="13.5" thickTop="1">
      <c r="A10">
        <v>2</v>
      </c>
      <c r="B10">
        <v>0</v>
      </c>
      <c r="C10">
        <v>1.008709850410324</v>
      </c>
      <c r="K10">
        <f>SMALL(SimData!$C$9:$C$108,5)</f>
        <v>0.6406754886077469</v>
      </c>
      <c r="L10">
        <f>1/(COUNT(SimData!$C$9:$C$108)-1)+$L$9</f>
        <v>0.04040404040404041</v>
      </c>
      <c r="N10" t="s">
        <v>34</v>
      </c>
      <c r="O10" s="3">
        <f>MIN(0.95,1-1/(COUNT(SimData!$C$9:$C$508)-1))</f>
        <v>0.95</v>
      </c>
    </row>
    <row r="11" spans="1:16" ht="12.75">
      <c r="A11">
        <v>3</v>
      </c>
      <c r="B11">
        <v>0</v>
      </c>
      <c r="C11">
        <v>1.0653575448893708</v>
      </c>
      <c r="K11">
        <f>SMALL(SimData!$C$9:$C$108,6)</f>
        <v>0.6440798727621196</v>
      </c>
      <c r="L11">
        <f>1/(COUNT(SimData!$C$9:$C$108)-1)+$L$10</f>
        <v>0.05050505050505051</v>
      </c>
      <c r="N11" t="s">
        <v>35</v>
      </c>
      <c r="O11" s="4">
        <f>_XLL.QUANTILE(SimData!$C$9:$C$508,(1-$O$10)/2)</f>
        <v>0.5265150289597046</v>
      </c>
      <c r="P11" s="5">
        <f>_XLL.PDENSITY($O$11,SimData!$C$9:$C$508,$O$8,$O$9,0)</f>
        <v>0.21292316655121396</v>
      </c>
    </row>
    <row r="12" spans="1:16" ht="12.75">
      <c r="A12">
        <v>4</v>
      </c>
      <c r="B12">
        <v>9.999999992515995E-07</v>
      </c>
      <c r="C12">
        <v>1.1947305153492167</v>
      </c>
      <c r="K12">
        <f>SMALL(SimData!$C$9:$C$108,7)</f>
        <v>0.6586924332495961</v>
      </c>
      <c r="L12">
        <f>1/(COUNT(SimData!$C$9:$C$108)-1)+$L$11</f>
        <v>0.060606060606060615</v>
      </c>
      <c r="N12" t="s">
        <v>36</v>
      </c>
      <c r="O12" s="4">
        <f>AVERAGE(SimData!$C$9:$C$508)</f>
        <v>1.0000150467519522</v>
      </c>
      <c r="P12" s="5">
        <f>_XLL.PDENSITY($O$12,SimData!$C$9:$C$508,$O$8,$O$9,0)</f>
        <v>1.6916783802795687</v>
      </c>
    </row>
    <row r="13" spans="1:16" ht="12.75">
      <c r="A13">
        <v>5</v>
      </c>
      <c r="B13">
        <v>0</v>
      </c>
      <c r="C13">
        <v>1.3173220776314383</v>
      </c>
      <c r="K13">
        <f>SMALL(SimData!$C$9:$C$108,8)</f>
        <v>0.6708214069846887</v>
      </c>
      <c r="L13">
        <f>1/(COUNT(SimData!$C$9:$C$108)-1)+$L$12</f>
        <v>0.07070707070707072</v>
      </c>
      <c r="N13" t="s">
        <v>37</v>
      </c>
      <c r="O13" s="5">
        <f>_XLL.QUANTILE(SimData!$C$9:$C$508,1-(1-$O$10)/2)</f>
        <v>1.4466086683826842</v>
      </c>
      <c r="P13" s="5">
        <f>_XLL.PDENSITY($O$13,SimData!$C$9:$C$508,$O$8,$O$9,0)</f>
        <v>0.2351629752905003</v>
      </c>
    </row>
    <row r="14" spans="1:16" ht="12.75">
      <c r="A14">
        <v>6</v>
      </c>
      <c r="B14">
        <v>-9.999999992515995E-07</v>
      </c>
      <c r="C14">
        <v>1.263785267958241</v>
      </c>
      <c r="K14">
        <f>SMALL(SimData!$C$9:$C$108,9)</f>
        <v>0.6803374414628023</v>
      </c>
      <c r="L14">
        <f>1/(COUNT(SimData!$C$9:$C$108)-1)+$L$13</f>
        <v>0.08080808080808081</v>
      </c>
      <c r="N14">
        <v>1</v>
      </c>
      <c r="O14" s="5">
        <f>$O$6</f>
        <v>0.3227812396611025</v>
      </c>
      <c r="P14" s="5">
        <f>_XLL.PDENSITY($O$14,SimData!$C$9:$C$508,$O$8,$O$9,0)</f>
        <v>0.034796380853472864</v>
      </c>
    </row>
    <row r="15" spans="1:16" ht="12.75">
      <c r="A15">
        <v>7</v>
      </c>
      <c r="B15">
        <v>0</v>
      </c>
      <c r="C15">
        <v>0.6406754886077469</v>
      </c>
      <c r="K15">
        <f>SMALL(SimData!$C$9:$C$108,10)</f>
        <v>0.6816433637753091</v>
      </c>
      <c r="L15">
        <f>1/(COUNT(SimData!$C$9:$C$108)-1)+$L$14</f>
        <v>0.09090909090909091</v>
      </c>
      <c r="N15">
        <v>2</v>
      </c>
      <c r="O15" s="4">
        <f>1/99*($O$7-$O$6)+O14</f>
        <v>0.3374901789705587</v>
      </c>
      <c r="P15" s="5">
        <f>_XLL.PDENSITY($O$15,SimData!$C$9:$C$508,$O$8,$O$9,0)</f>
        <v>0.04214964438314965</v>
      </c>
    </row>
    <row r="16" spans="1:16" ht="12.75">
      <c r="A16">
        <v>8</v>
      </c>
      <c r="B16">
        <v>0</v>
      </c>
      <c r="C16">
        <v>0.7184933502961287</v>
      </c>
      <c r="K16">
        <f>SMALL(SimData!$C$9:$C$108,11)</f>
        <v>0.684176569861487</v>
      </c>
      <c r="L16">
        <f>1/(COUNT(SimData!$C$9:$C$108)-1)+$L$15</f>
        <v>0.10101010101010101</v>
      </c>
      <c r="N16">
        <v>3</v>
      </c>
      <c r="O16" s="4">
        <f>1/99*($O$7-$O$6)+O15</f>
        <v>0.35219911828001493</v>
      </c>
      <c r="P16" s="5">
        <f>_XLL.PDENSITY($O$16,SimData!$C$9:$C$508,$O$8,$O$9,0)</f>
        <v>0.050504113431077004</v>
      </c>
    </row>
    <row r="17" spans="1:16" ht="12.75">
      <c r="A17">
        <v>9</v>
      </c>
      <c r="B17">
        <v>9.999999974752427E-07</v>
      </c>
      <c r="C17">
        <v>1.322682355641183</v>
      </c>
      <c r="K17">
        <f>SMALL(SimData!$C$9:$C$108,12)</f>
        <v>0.6848426804221199</v>
      </c>
      <c r="L17">
        <f>1/(COUNT(SimData!$C$9:$C$108)-1)+$L$16</f>
        <v>0.1111111111111111</v>
      </c>
      <c r="N17">
        <v>4</v>
      </c>
      <c r="O17" s="4">
        <f>1/99*($O$7-$O$6)+O16</f>
        <v>0.36690805758947115</v>
      </c>
      <c r="P17" s="5">
        <f>_XLL.PDENSITY($O$17,SimData!$C$9:$C$508,$O$8,$O$9,0)</f>
        <v>0.05994299589754957</v>
      </c>
    </row>
    <row r="18" spans="1:16" ht="12.75">
      <c r="A18">
        <v>10</v>
      </c>
      <c r="B18">
        <v>-9.999999992515995E-07</v>
      </c>
      <c r="C18">
        <v>0.9956909677069722</v>
      </c>
      <c r="K18">
        <f>SMALL(SimData!$C$9:$C$108,13)</f>
        <v>0.7114476385533435</v>
      </c>
      <c r="L18">
        <f>1/(COUNT(SimData!$C$9:$C$108)-1)+$L$17</f>
        <v>0.1212121212121212</v>
      </c>
      <c r="N18">
        <v>5</v>
      </c>
      <c r="O18" s="4">
        <f>1/99*($O$7-$O$6)+O17</f>
        <v>0.38161699689892736</v>
      </c>
      <c r="P18" s="5">
        <f>_XLL.PDENSITY($O$18,SimData!$C$9:$C$508,$O$8,$O$9,0)</f>
        <v>0.07051683597958221</v>
      </c>
    </row>
    <row r="19" spans="1:16" ht="12.75">
      <c r="A19">
        <v>11</v>
      </c>
      <c r="B19">
        <v>0</v>
      </c>
      <c r="C19">
        <v>1.082494284373562</v>
      </c>
      <c r="K19">
        <f>SMALL(SimData!$C$9:$C$108,14)</f>
        <v>0.7184933502961287</v>
      </c>
      <c r="L19">
        <f>1/(COUNT(SimData!$C$9:$C$108)-1)+$L$18</f>
        <v>0.1313131313131313</v>
      </c>
      <c r="N19">
        <v>6</v>
      </c>
      <c r="O19" s="4">
        <f>1/99*($O$7-$O$6)+O18</f>
        <v>0.3963259362083836</v>
      </c>
      <c r="P19" s="5">
        <f>_XLL.PDENSITY($O$19,SimData!$C$9:$C$508,$O$8,$O$9,0)</f>
        <v>0.08221847287363998</v>
      </c>
    </row>
    <row r="20" spans="1:16" ht="12.75">
      <c r="A20">
        <v>12</v>
      </c>
      <c r="B20">
        <v>-9.999999992515995E-07</v>
      </c>
      <c r="C20">
        <v>0.7391688514251213</v>
      </c>
      <c r="K20">
        <f>SMALL(SimData!$C$9:$C$108,15)</f>
        <v>0.7206370285083334</v>
      </c>
      <c r="L20">
        <f>1/(COUNT(SimData!$C$9:$C$108)-1)+$L$19</f>
        <v>0.1414141414141414</v>
      </c>
      <c r="N20">
        <v>7</v>
      </c>
      <c r="O20" s="4">
        <f>1/99*($O$7-$O$6)+O19</f>
        <v>0.4110348755178398</v>
      </c>
      <c r="P20" s="5">
        <f>_XLL.PDENSITY($O$20,SimData!$C$9:$C$508,$O$8,$O$9,0)</f>
        <v>0.0949651721468981</v>
      </c>
    </row>
    <row r="21" spans="1:16" ht="12.75">
      <c r="A21">
        <v>13</v>
      </c>
      <c r="B21">
        <v>0</v>
      </c>
      <c r="C21">
        <v>1.1804503660038161</v>
      </c>
      <c r="K21">
        <f>SMALL(SimData!$C$9:$C$108,16)</f>
        <v>0.7305353936060175</v>
      </c>
      <c r="L21">
        <f>1/(COUNT(SimData!$C$9:$C$108)-1)+$L$20</f>
        <v>0.15151515151515152</v>
      </c>
      <c r="N21">
        <v>8</v>
      </c>
      <c r="O21" s="4">
        <f>1/99*($O$7-$O$6)+O20</f>
        <v>0.425743814827296</v>
      </c>
      <c r="P21" s="5">
        <f>_XLL.PDENSITY($O$21,SimData!$C$9:$C$508,$O$8,$O$9,0)</f>
        <v>0.10859506674695175</v>
      </c>
    </row>
    <row r="22" spans="1:16" ht="12.75">
      <c r="A22">
        <v>14</v>
      </c>
      <c r="B22">
        <v>0</v>
      </c>
      <c r="C22">
        <v>0.6848426804221199</v>
      </c>
      <c r="K22">
        <f>SMALL(SimData!$C$9:$C$108,17)</f>
        <v>0.7336759321551909</v>
      </c>
      <c r="L22">
        <f>1/(COUNT(SimData!$C$9:$C$108)-1)+$L$21</f>
        <v>0.16161616161616163</v>
      </c>
      <c r="N22">
        <v>9</v>
      </c>
      <c r="O22" s="4">
        <f>1/99*($O$7-$O$6)+O21</f>
        <v>0.4404527541367522</v>
      </c>
      <c r="P22" s="5">
        <f>_XLL.PDENSITY($O$22,SimData!$C$9:$C$508,$O$8,$O$9,0)</f>
        <v>0.12288347380562285</v>
      </c>
    </row>
    <row r="23" spans="1:16" ht="12.75">
      <c r="A23">
        <v>15</v>
      </c>
      <c r="B23">
        <v>0</v>
      </c>
      <c r="C23">
        <v>0.7956699715132292</v>
      </c>
      <c r="K23">
        <f>SMALL(SimData!$C$9:$C$108,18)</f>
        <v>0.7391688514251213</v>
      </c>
      <c r="L23">
        <f>1/(COUNT(SimData!$C$9:$C$108)-1)+$L$22</f>
        <v>0.17171717171717174</v>
      </c>
      <c r="N23">
        <v>10</v>
      </c>
      <c r="O23" s="4">
        <f>1/99*($O$7-$O$6)+O22</f>
        <v>0.45516169344620844</v>
      </c>
      <c r="P23" s="5">
        <f>_XLL.PDENSITY($O$23,SimData!$C$9:$C$508,$O$8,$O$9,0)</f>
        <v>0.13758215460243722</v>
      </c>
    </row>
    <row r="24" spans="1:16" ht="12.75">
      <c r="A24">
        <v>16</v>
      </c>
      <c r="B24">
        <v>0</v>
      </c>
      <c r="C24">
        <v>0.990664598609251</v>
      </c>
      <c r="K24">
        <f>SMALL(SimData!$C$9:$C$108,19)</f>
        <v>0.7541090959437733</v>
      </c>
      <c r="L24">
        <f>1/(COUNT(SimData!$C$9:$C$108)-1)+$L$23</f>
        <v>0.18181818181818185</v>
      </c>
      <c r="N24">
        <v>11</v>
      </c>
      <c r="O24" s="4">
        <f>1/99*($O$7-$O$6)+O23</f>
        <v>0.46987063275566465</v>
      </c>
      <c r="P24" s="5">
        <f>_XLL.PDENSITY($O$24,SimData!$C$9:$C$508,$O$8,$O$9,0)</f>
        <v>0.15248098699386495</v>
      </c>
    </row>
    <row r="25" spans="1:16" ht="12.75">
      <c r="A25">
        <v>17</v>
      </c>
      <c r="B25">
        <v>-9.999999992515995E-07</v>
      </c>
      <c r="C25">
        <v>0.4997672199837014</v>
      </c>
      <c r="K25">
        <f>SMALL(SimData!$C$9:$C$108,20)</f>
        <v>0.7555091411640069</v>
      </c>
      <c r="L25">
        <f>1/(COUNT(SimData!$C$9:$C$108)-1)+$L$24</f>
        <v>0.19191919191919196</v>
      </c>
      <c r="N25">
        <v>12</v>
      </c>
      <c r="O25" s="4">
        <f>1/99*($O$7-$O$6)+O24</f>
        <v>0.48457957206512087</v>
      </c>
      <c r="P25" s="5">
        <f>_XLL.PDENSITY($O$25,SimData!$C$9:$C$508,$O$8,$O$9,0)</f>
        <v>0.16748641373328188</v>
      </c>
    </row>
    <row r="26" spans="1:16" ht="12.75">
      <c r="A26">
        <v>18</v>
      </c>
      <c r="B26">
        <v>0</v>
      </c>
      <c r="C26">
        <v>0.9228525401612755</v>
      </c>
      <c r="K26">
        <f>SMALL(SimData!$C$9:$C$108,21)</f>
        <v>0.7650931750439955</v>
      </c>
      <c r="L26">
        <f>1/(COUNT(SimData!$C$9:$C$108)-1)+$L$25</f>
        <v>0.20202020202020207</v>
      </c>
      <c r="N26">
        <v>13</v>
      </c>
      <c r="O26" s="4">
        <f>1/99*($O$7-$O$6)+O25</f>
        <v>0.4992885113745771</v>
      </c>
      <c r="P26" s="5">
        <f>_XLL.PDENSITY($O$26,SimData!$C$9:$C$508,$O$8,$O$9,0)</f>
        <v>0.18270454996255842</v>
      </c>
    </row>
    <row r="27" spans="1:16" ht="12.75">
      <c r="A27">
        <v>19</v>
      </c>
      <c r="B27">
        <v>0</v>
      </c>
      <c r="C27">
        <v>1.160832814123381</v>
      </c>
      <c r="K27">
        <f>SMALL(SimData!$C$9:$C$108,22)</f>
        <v>0.7701884422839063</v>
      </c>
      <c r="L27">
        <f>1/(COUNT(SimData!$C$9:$C$108)-1)+$L$26</f>
        <v>0.21212121212121218</v>
      </c>
      <c r="N27">
        <v>14</v>
      </c>
      <c r="O27" s="4">
        <f>1/99*($O$7-$O$6)+O26</f>
        <v>0.5139974506840332</v>
      </c>
      <c r="P27" s="5">
        <f>_XLL.PDENSITY($O$27,SimData!$C$9:$C$508,$O$8,$O$9,0)</f>
        <v>0.19851042679807046</v>
      </c>
    </row>
    <row r="28" spans="1:16" ht="12.75">
      <c r="A28">
        <v>20</v>
      </c>
      <c r="B28">
        <v>-9.999999992515995E-07</v>
      </c>
      <c r="C28">
        <v>0.9965405795872097</v>
      </c>
      <c r="K28">
        <f>SMALL(SimData!$C$9:$C$108,23)</f>
        <v>0.7793617050103883</v>
      </c>
      <c r="L28">
        <f>1/(COUNT(SimData!$C$9:$C$108)-1)+$L$27</f>
        <v>0.2222222222222223</v>
      </c>
      <c r="N28">
        <v>15</v>
      </c>
      <c r="O28" s="4">
        <f>1/99*($O$7-$O$6)+O27</f>
        <v>0.5287063899934894</v>
      </c>
      <c r="P28" s="5">
        <f>_XLL.PDENSITY($O$28,SimData!$C$9:$C$508,$O$8,$O$9,0)</f>
        <v>0.2155813136500145</v>
      </c>
    </row>
    <row r="29" spans="1:16" ht="12.75">
      <c r="A29">
        <v>21</v>
      </c>
      <c r="B29">
        <v>-9.999999992515995E-07</v>
      </c>
      <c r="C29">
        <v>0.8226574588420532</v>
      </c>
      <c r="K29">
        <f>SMALL(SimData!$C$9:$C$108,24)</f>
        <v>0.7956699715132292</v>
      </c>
      <c r="L29">
        <f>1/(COUNT(SimData!$C$9:$C$108)-1)+$L$28</f>
        <v>0.2323232323232324</v>
      </c>
      <c r="N29">
        <v>16</v>
      </c>
      <c r="O29" s="4">
        <f>1/99*($O$7-$O$6)+O28</f>
        <v>0.5434153293029456</v>
      </c>
      <c r="P29" s="5">
        <f>_XLL.PDENSITY($O$29,SimData!$C$9:$C$508,$O$8,$O$9,0)</f>
        <v>0.23487450091388792</v>
      </c>
    </row>
    <row r="30" spans="1:16" ht="12.75">
      <c r="A30">
        <v>22</v>
      </c>
      <c r="B30">
        <v>0</v>
      </c>
      <c r="C30">
        <v>1.1147070602062157</v>
      </c>
      <c r="K30">
        <f>SMALL(SimData!$C$9:$C$108,25)</f>
        <v>0.8112830240859202</v>
      </c>
      <c r="L30">
        <f>1/(COUNT(SimData!$C$9:$C$108)-1)+$L$29</f>
        <v>0.24242424242424251</v>
      </c>
      <c r="N30">
        <v>17</v>
      </c>
      <c r="O30" s="4">
        <f>1/99*($O$7-$O$6)+O29</f>
        <v>0.5581242686124017</v>
      </c>
      <c r="P30" s="5">
        <f>_XLL.PDENSITY($O$30,SimData!$C$9:$C$508,$O$8,$O$9,0)</f>
        <v>0.25753998682264306</v>
      </c>
    </row>
    <row r="31" spans="1:16" ht="12.75">
      <c r="A31">
        <v>23</v>
      </c>
      <c r="B31">
        <v>0</v>
      </c>
      <c r="C31">
        <v>0.526310864008371</v>
      </c>
      <c r="K31">
        <f>SMALL(SimData!$C$9:$C$108,26)</f>
        <v>0.8226574588420532</v>
      </c>
      <c r="L31">
        <f>1/(COUNT(SimData!$C$9:$C$108)-1)+$L$30</f>
        <v>0.2525252525252526</v>
      </c>
      <c r="N31">
        <v>18</v>
      </c>
      <c r="O31" s="4">
        <f>1/99*($O$7-$O$6)+O30</f>
        <v>0.5728332079218579</v>
      </c>
      <c r="P31" s="5">
        <f>_XLL.PDENSITY($O$31,SimData!$C$9:$C$508,$O$8,$O$9,0)</f>
        <v>0.284774883959853</v>
      </c>
    </row>
    <row r="32" spans="1:16" ht="12.75">
      <c r="A32">
        <v>24</v>
      </c>
      <c r="B32">
        <v>9.999999992515995E-07</v>
      </c>
      <c r="C32">
        <v>0.9861902303539012</v>
      </c>
      <c r="K32">
        <f>SMALL(SimData!$C$9:$C$108,27)</f>
        <v>0.8381439903620451</v>
      </c>
      <c r="L32">
        <f>1/(COUNT(SimData!$C$9:$C$108)-1)+$L$31</f>
        <v>0.2626262626262627</v>
      </c>
      <c r="N32">
        <v>19</v>
      </c>
      <c r="O32" s="4">
        <f>1/99*($O$7-$O$6)+O31</f>
        <v>0.587542147231314</v>
      </c>
      <c r="P32" s="5">
        <f>_XLL.PDENSITY($O$32,SimData!$C$9:$C$508,$O$8,$O$9,0)</f>
        <v>0.3176444652633697</v>
      </c>
    </row>
    <row r="33" spans="1:16" ht="12.75">
      <c r="A33">
        <v>25</v>
      </c>
      <c r="B33">
        <v>9.999999992515995E-07</v>
      </c>
      <c r="C33">
        <v>1.3365106484220075</v>
      </c>
      <c r="K33">
        <f>SMALL(SimData!$C$9:$C$108,28)</f>
        <v>0.8468611788440672</v>
      </c>
      <c r="L33">
        <f>1/(COUNT(SimData!$C$9:$C$108)-1)+$L$32</f>
        <v>0.2727272727272728</v>
      </c>
      <c r="N33">
        <v>20</v>
      </c>
      <c r="O33" s="4">
        <f>1/99*($O$7-$O$6)+O32</f>
        <v>0.6022510865407702</v>
      </c>
      <c r="P33" s="5">
        <f>_XLL.PDENSITY($O$33,SimData!$C$9:$C$508,$O$8,$O$9,0)</f>
        <v>0.3569080905771521</v>
      </c>
    </row>
    <row r="34" spans="1:16" ht="12.75">
      <c r="A34">
        <v>26</v>
      </c>
      <c r="B34">
        <v>0</v>
      </c>
      <c r="C34">
        <v>0.7541090959437733</v>
      </c>
      <c r="K34">
        <f>SMALL(SimData!$C$9:$C$108,29)</f>
        <v>0.8558569297066523</v>
      </c>
      <c r="L34">
        <f>1/(COUNT(SimData!$C$9:$C$108)-1)+$L$33</f>
        <v>0.28282828282828293</v>
      </c>
      <c r="N34">
        <v>21</v>
      </c>
      <c r="O34" s="4">
        <f>1/99*($O$7-$O$6)+O33</f>
        <v>0.6169600258502264</v>
      </c>
      <c r="P34" s="5">
        <f>_XLL.PDENSITY($O$34,SimData!$C$9:$C$508,$O$8,$O$9,0)</f>
        <v>0.40289089403317996</v>
      </c>
    </row>
    <row r="35" spans="1:16" ht="12.75">
      <c r="A35">
        <v>27</v>
      </c>
      <c r="B35">
        <v>0</v>
      </c>
      <c r="C35">
        <v>0.8947348453806419</v>
      </c>
      <c r="K35">
        <f>SMALL(SimData!$C$9:$C$108,30)</f>
        <v>0.8644817541691925</v>
      </c>
      <c r="L35">
        <f>1/(COUNT(SimData!$C$9:$C$108)-1)+$L$34</f>
        <v>0.29292929292929304</v>
      </c>
      <c r="N35">
        <v>22</v>
      </c>
      <c r="O35" s="4">
        <f>1/99*($O$7-$O$6)+O34</f>
        <v>0.6316689651596825</v>
      </c>
      <c r="P35" s="5">
        <f>_XLL.PDENSITY($O$35,SimData!$C$9:$C$508,$O$8,$O$9,0)</f>
        <v>0.45543154417370757</v>
      </c>
    </row>
    <row r="36" spans="1:16" ht="12.75">
      <c r="A36">
        <v>28</v>
      </c>
      <c r="B36">
        <v>0</v>
      </c>
      <c r="C36">
        <v>1.040998049114786</v>
      </c>
      <c r="K36">
        <f>SMALL(SimData!$C$9:$C$108,31)</f>
        <v>0.8767205535053015</v>
      </c>
      <c r="L36">
        <f>1/(COUNT(SimData!$C$9:$C$108)-1)+$L$35</f>
        <v>0.30303030303030315</v>
      </c>
      <c r="N36">
        <v>23</v>
      </c>
      <c r="O36" s="4">
        <f>1/99*($O$7-$O$6)+O35</f>
        <v>0.6463779044691387</v>
      </c>
      <c r="P36" s="5">
        <f>_XLL.PDENSITY($O$36,SimData!$C$9:$C$508,$O$8,$O$9,0)</f>
        <v>0.5139151740001165</v>
      </c>
    </row>
    <row r="37" spans="1:16" ht="12.75">
      <c r="A37">
        <v>29</v>
      </c>
      <c r="B37">
        <v>9.999999992515995E-07</v>
      </c>
      <c r="C37">
        <v>1.294146132803448</v>
      </c>
      <c r="K37">
        <f>SMALL(SimData!$C$9:$C$108,32)</f>
        <v>0.8781508832026632</v>
      </c>
      <c r="L37">
        <f>1/(COUNT(SimData!$C$9:$C$108)-1)+$L$36</f>
        <v>0.31313131313131326</v>
      </c>
      <c r="N37">
        <v>24</v>
      </c>
      <c r="O37" s="4">
        <f>1/99*($O$7-$O$6)+O36</f>
        <v>0.6610868437785948</v>
      </c>
      <c r="P37" s="5">
        <f>_XLL.PDENSITY($O$37,SimData!$C$9:$C$508,$O$8,$O$9,0)</f>
        <v>0.5773760578658345</v>
      </c>
    </row>
    <row r="38" spans="1:16" ht="12.75">
      <c r="A38">
        <v>30</v>
      </c>
      <c r="B38">
        <v>0</v>
      </c>
      <c r="C38">
        <v>0.9612218525112559</v>
      </c>
      <c r="K38">
        <f>SMALL(SimData!$C$9:$C$108,33)</f>
        <v>0.8947348453806419</v>
      </c>
      <c r="L38">
        <f>1/(COUNT(SimData!$C$9:$C$108)-1)+$L$37</f>
        <v>0.32323232323232337</v>
      </c>
      <c r="N38">
        <v>25</v>
      </c>
      <c r="O38" s="4">
        <f>1/99*($O$7-$O$6)+O37</f>
        <v>0.675795783088051</v>
      </c>
      <c r="P38" s="5">
        <f>_XLL.PDENSITY($O$38,SimData!$C$9:$C$508,$O$8,$O$9,0)</f>
        <v>0.6446363085909746</v>
      </c>
    </row>
    <row r="39" spans="1:16" ht="12.75">
      <c r="A39">
        <v>31</v>
      </c>
      <c r="B39">
        <v>-9.999999974752427E-07</v>
      </c>
      <c r="C39">
        <v>0.9186786921286793</v>
      </c>
      <c r="K39">
        <f>SMALL(SimData!$C$9:$C$108,34)</f>
        <v>0.8980211179184401</v>
      </c>
      <c r="L39">
        <f>1/(COUNT(SimData!$C$9:$C$108)-1)+$L$38</f>
        <v>0.3333333333333335</v>
      </c>
      <c r="N39">
        <v>26</v>
      </c>
      <c r="O39" s="4">
        <f>1/99*($O$7-$O$6)+O38</f>
        <v>0.6905047223975072</v>
      </c>
      <c r="P39" s="5">
        <f>_XLL.PDENSITY($O$39,SimData!$C$9:$C$508,$O$8,$O$9,0)</f>
        <v>0.7144423520465016</v>
      </c>
    </row>
    <row r="40" spans="1:16" ht="12.75">
      <c r="A40">
        <v>32</v>
      </c>
      <c r="B40">
        <v>9.999999992515995E-07</v>
      </c>
      <c r="C40">
        <v>0.975170563582518</v>
      </c>
      <c r="K40">
        <f>SMALL(SimData!$C$9:$C$108,35)</f>
        <v>0.9080744470626606</v>
      </c>
      <c r="L40">
        <f>1/(COUNT(SimData!$C$9:$C$108)-1)+$L$39</f>
        <v>0.3434343434343436</v>
      </c>
      <c r="N40">
        <v>27</v>
      </c>
      <c r="O40" s="4">
        <f>1/99*($O$7-$O$6)+O39</f>
        <v>0.7052136617069633</v>
      </c>
      <c r="P40" s="5">
        <f>_XLL.PDENSITY($O$40,SimData!$C$9:$C$508,$O$8,$O$9,0)</f>
        <v>0.7855719159467397</v>
      </c>
    </row>
    <row r="41" spans="1:16" ht="12.75">
      <c r="A41">
        <v>33</v>
      </c>
      <c r="B41">
        <v>-9.999999992515995E-07</v>
      </c>
      <c r="C41">
        <v>0.7206370285083334</v>
      </c>
      <c r="K41">
        <f>SMALL(SimData!$C$9:$C$108,36)</f>
        <v>0.909183419128397</v>
      </c>
      <c r="L41">
        <f>1/(COUNT(SimData!$C$9:$C$108)-1)+$L$40</f>
        <v>0.3535353535353537</v>
      </c>
      <c r="N41">
        <v>28</v>
      </c>
      <c r="O41" s="4">
        <f>1/99*($O$7-$O$6)+O40</f>
        <v>0.7199226010164195</v>
      </c>
      <c r="P41" s="5">
        <f>_XLL.PDENSITY($O$41,SimData!$C$9:$C$508,$O$8,$O$9,0)</f>
        <v>0.8569050381028173</v>
      </c>
    </row>
    <row r="42" spans="1:16" ht="12.75">
      <c r="A42">
        <v>34</v>
      </c>
      <c r="B42">
        <v>0</v>
      </c>
      <c r="C42">
        <v>1.5048985140347617</v>
      </c>
      <c r="K42">
        <f>SMALL(SimData!$C$9:$C$108,37)</f>
        <v>0.9118026983973924</v>
      </c>
      <c r="L42">
        <f>1/(COUNT(SimData!$C$9:$C$108)-1)+$L$41</f>
        <v>0.3636363636363638</v>
      </c>
      <c r="N42">
        <v>29</v>
      </c>
      <c r="O42" s="4">
        <f>1/99*($O$7-$O$6)+O41</f>
        <v>0.7346315403258756</v>
      </c>
      <c r="P42" s="5">
        <f>_XLL.PDENSITY($O$42,SimData!$C$9:$C$508,$O$8,$O$9,0)</f>
        <v>0.9274721984366896</v>
      </c>
    </row>
    <row r="43" spans="1:16" ht="12.75">
      <c r="A43">
        <v>35</v>
      </c>
      <c r="B43">
        <v>-9.999999992515995E-07</v>
      </c>
      <c r="C43">
        <v>0.6440798727621196</v>
      </c>
      <c r="K43">
        <f>SMALL(SimData!$C$9:$C$108,38)</f>
        <v>0.9166227567193592</v>
      </c>
      <c r="L43">
        <f>1/(COUNT(SimData!$C$9:$C$108)-1)+$L$42</f>
        <v>0.3737373737373739</v>
      </c>
      <c r="N43">
        <v>30</v>
      </c>
      <c r="O43" s="4">
        <f>1/99*($O$7-$O$6)+O42</f>
        <v>0.7493404796353318</v>
      </c>
      <c r="P43" s="5">
        <f>_XLL.PDENSITY($O$43,SimData!$C$9:$C$508,$O$8,$O$9,0)</f>
        <v>0.9965002613896182</v>
      </c>
    </row>
    <row r="44" spans="1:16" ht="12.75">
      <c r="A44">
        <v>36</v>
      </c>
      <c r="B44">
        <v>9.999999992515995E-07</v>
      </c>
      <c r="C44">
        <v>0.7114476385533435</v>
      </c>
      <c r="K44">
        <f>SMALL(SimData!$C$9:$C$108,39)</f>
        <v>0.9174697827357882</v>
      </c>
      <c r="L44">
        <f>1/(COUNT(SimData!$C$9:$C$108)-1)+$L$43</f>
        <v>0.38383838383838403</v>
      </c>
      <c r="N44">
        <v>31</v>
      </c>
      <c r="O44" s="4">
        <f>1/99*($O$7-$O$6)+O43</f>
        <v>0.764049418944788</v>
      </c>
      <c r="P44" s="5">
        <f>_XLL.PDENSITY($O$44,SimData!$C$9:$C$508,$O$8,$O$9,0)</f>
        <v>1.063467758571518</v>
      </c>
    </row>
    <row r="45" spans="1:16" ht="12.75">
      <c r="A45">
        <v>37</v>
      </c>
      <c r="B45">
        <v>9.999999992515995E-07</v>
      </c>
      <c r="C45">
        <v>1.299615961584249</v>
      </c>
      <c r="K45">
        <f>SMALL(SimData!$C$9:$C$108,40)</f>
        <v>0.9179568083048704</v>
      </c>
      <c r="L45">
        <f>1/(COUNT(SimData!$C$9:$C$108)-1)+$L$44</f>
        <v>0.39393939393939414</v>
      </c>
      <c r="N45">
        <v>32</v>
      </c>
      <c r="O45" s="4">
        <f>1/99*($O$7-$O$6)+O44</f>
        <v>0.7787583582542441</v>
      </c>
      <c r="P45" s="5">
        <f>_XLL.PDENSITY($O$45,SimData!$C$9:$C$508,$O$8,$O$9,0)</f>
        <v>1.1281598141792286</v>
      </c>
    </row>
    <row r="46" spans="1:16" ht="12.75">
      <c r="A46">
        <v>38</v>
      </c>
      <c r="B46">
        <v>-9.999999992515995E-07</v>
      </c>
      <c r="C46">
        <v>1.1727705934265464</v>
      </c>
      <c r="K46">
        <f>SMALL(SimData!$C$9:$C$108,41)</f>
        <v>0.9186786921286793</v>
      </c>
      <c r="L46">
        <f>1/(COUNT(SimData!$C$9:$C$108)-1)+$L$45</f>
        <v>0.40404040404040426</v>
      </c>
      <c r="N46">
        <v>33</v>
      </c>
      <c r="O46" s="4">
        <f>1/99*($O$7-$O$6)+O45</f>
        <v>0.7934672975637003</v>
      </c>
      <c r="P46" s="5">
        <f>_XLL.PDENSITY($O$46,SimData!$C$9:$C$508,$O$8,$O$9,0)</f>
        <v>1.1906920510823686</v>
      </c>
    </row>
    <row r="47" spans="1:16" ht="12.75">
      <c r="A47">
        <v>39</v>
      </c>
      <c r="B47">
        <v>-9.999999992515995E-07</v>
      </c>
      <c r="C47">
        <v>0.8767205535053015</v>
      </c>
      <c r="K47">
        <f>SMALL(SimData!$C$9:$C$108,42)</f>
        <v>0.9209101211822164</v>
      </c>
      <c r="L47">
        <f>1/(COUNT(SimData!$C$9:$C$108)-1)+$L$46</f>
        <v>0.41414141414141437</v>
      </c>
      <c r="N47">
        <v>34</v>
      </c>
      <c r="O47" s="4">
        <f>1/99*($O$7-$O$6)+O46</f>
        <v>0.8081762368731564</v>
      </c>
      <c r="P47" s="5">
        <f>_XLL.PDENSITY($O$47,SimData!$C$9:$C$508,$O$8,$O$9,0)</f>
        <v>1.2514658530651164</v>
      </c>
    </row>
    <row r="48" spans="1:16" ht="12.75">
      <c r="A48">
        <v>40</v>
      </c>
      <c r="B48">
        <v>0</v>
      </c>
      <c r="C48">
        <v>0.9431560646781698</v>
      </c>
      <c r="K48">
        <f>SMALL(SimData!$C$9:$C$108,43)</f>
        <v>0.9228525401612755</v>
      </c>
      <c r="L48">
        <f>1/(COUNT(SimData!$C$9:$C$108)-1)+$L$47</f>
        <v>0.4242424242424245</v>
      </c>
      <c r="N48">
        <v>35</v>
      </c>
      <c r="O48" s="4">
        <f>1/99*($O$7-$O$6)+O47</f>
        <v>0.8228851761826126</v>
      </c>
      <c r="P48" s="5">
        <f>_XLL.PDENSITY($O$48,SimData!$C$9:$C$508,$O$8,$O$9,0)</f>
        <v>1.3110319194478204</v>
      </c>
    </row>
    <row r="49" spans="1:16" ht="12.75">
      <c r="A49">
        <v>41</v>
      </c>
      <c r="B49">
        <v>9.999999974752427E-07</v>
      </c>
      <c r="C49">
        <v>1.7789662312972654</v>
      </c>
      <c r="K49">
        <f>SMALL(SimData!$C$9:$C$108,44)</f>
        <v>0.9236526144953582</v>
      </c>
      <c r="L49">
        <f>1/(COUNT(SimData!$C$9:$C$108)-1)+$L$48</f>
        <v>0.4343434343434346</v>
      </c>
      <c r="N49">
        <v>36</v>
      </c>
      <c r="O49" s="4">
        <f>1/99*($O$7-$O$6)+O48</f>
        <v>0.8375941154920687</v>
      </c>
      <c r="P49" s="5">
        <f>_XLL.PDENSITY($O$49,SimData!$C$9:$C$508,$O$8,$O$9,0)</f>
        <v>1.3698716402593845</v>
      </c>
    </row>
    <row r="50" spans="1:16" ht="12.75">
      <c r="A50">
        <v>42</v>
      </c>
      <c r="B50">
        <v>-9.999999974752427E-07</v>
      </c>
      <c r="C50">
        <v>0.3227812396611025</v>
      </c>
      <c r="K50">
        <f>SMALL(SimData!$C$9:$C$108,45)</f>
        <v>0.9302765915365343</v>
      </c>
      <c r="L50">
        <f>1/(COUNT(SimData!$C$9:$C$108)-1)+$L$49</f>
        <v>0.4444444444444447</v>
      </c>
      <c r="N50">
        <v>37</v>
      </c>
      <c r="O50" s="4">
        <f>1/99*($O$7-$O$6)+O49</f>
        <v>0.8523030548015249</v>
      </c>
      <c r="P50" s="5">
        <f>_XLL.PDENSITY($O$50,SimData!$C$9:$C$508,$O$8,$O$9,0)</f>
        <v>1.4281428306520292</v>
      </c>
    </row>
    <row r="51" spans="1:16" ht="12.75">
      <c r="A51">
        <v>43</v>
      </c>
      <c r="B51">
        <v>9.999999992515995E-07</v>
      </c>
      <c r="C51">
        <v>1.0294588402206966</v>
      </c>
      <c r="K51">
        <f>SMALL(SimData!$C$9:$C$108,46)</f>
        <v>0.9431560646781698</v>
      </c>
      <c r="L51">
        <f>1/(COUNT(SimData!$C$9:$C$108)-1)+$L$50</f>
        <v>0.4545454545454548</v>
      </c>
      <c r="N51">
        <v>38</v>
      </c>
      <c r="O51" s="4">
        <f>1/99*($O$7-$O$6)+O50</f>
        <v>0.8670119941109811</v>
      </c>
      <c r="P51" s="5">
        <f>_XLL.PDENSITY($O$51,SimData!$C$9:$C$508,$O$8,$O$9,0)</f>
        <v>1.4854604736903454</v>
      </c>
    </row>
    <row r="52" spans="1:16" ht="12.75">
      <c r="A52">
        <v>44</v>
      </c>
      <c r="B52">
        <v>-9.999999992515995E-07</v>
      </c>
      <c r="C52">
        <v>0.8468611788440672</v>
      </c>
      <c r="K52">
        <f>SMALL(SimData!$C$9:$C$108,47)</f>
        <v>0.95542869702671</v>
      </c>
      <c r="L52">
        <f>1/(COUNT(SimData!$C$9:$C$108)-1)+$L$51</f>
        <v>0.4646464646464649</v>
      </c>
      <c r="N52">
        <v>39</v>
      </c>
      <c r="O52" s="4">
        <f>1/99*($O$7-$O$6)+O51</f>
        <v>0.8817209334204372</v>
      </c>
      <c r="P52" s="5">
        <f>_XLL.PDENSITY($O$52,SimData!$C$9:$C$508,$O$8,$O$9,0)</f>
        <v>1.5407820294643984</v>
      </c>
    </row>
    <row r="53" spans="1:16" ht="12.75">
      <c r="A53">
        <v>45</v>
      </c>
      <c r="B53">
        <v>9.999999992515995E-07</v>
      </c>
      <c r="C53">
        <v>0.8781508832026632</v>
      </c>
      <c r="K53">
        <f>SMALL(SimData!$C$9:$C$108,48)</f>
        <v>0.9612218525112559</v>
      </c>
      <c r="L53">
        <f>1/(COUNT(SimData!$C$9:$C$108)-1)+$L$52</f>
        <v>0.47474747474747503</v>
      </c>
      <c r="N53">
        <v>40</v>
      </c>
      <c r="O53" s="4">
        <f>1/99*($O$7-$O$6)+O52</f>
        <v>0.8964298727298934</v>
      </c>
      <c r="P53" s="5">
        <f>_XLL.PDENSITY($O$53,SimData!$C$9:$C$508,$O$8,$O$9,0)</f>
        <v>1.5924397019909167</v>
      </c>
    </row>
    <row r="54" spans="1:16" ht="12.75">
      <c r="A54">
        <v>46</v>
      </c>
      <c r="B54">
        <v>0</v>
      </c>
      <c r="C54">
        <v>0.684176569861487</v>
      </c>
      <c r="K54">
        <f>SMALL(SimData!$C$9:$C$108,49)</f>
        <v>0.9731410199223594</v>
      </c>
      <c r="L54">
        <f>1/(COUNT(SimData!$C$9:$C$108)-1)+$L$53</f>
        <v>0.48484848484848514</v>
      </c>
      <c r="N54">
        <v>41</v>
      </c>
      <c r="O54" s="4">
        <f>1/99*($O$7-$O$6)+O53</f>
        <v>0.9111388120393495</v>
      </c>
      <c r="P54" s="5">
        <f>_XLL.PDENSITY($O$54,SimData!$C$9:$C$508,$O$8,$O$9,0)</f>
        <v>1.6383199197276783</v>
      </c>
    </row>
    <row r="55" spans="1:16" ht="12.75">
      <c r="A55">
        <v>47</v>
      </c>
      <c r="B55">
        <v>9.999999992515995E-07</v>
      </c>
      <c r="C55">
        <v>1.3887687786950795</v>
      </c>
      <c r="K55">
        <f>SMALL(SimData!$C$9:$C$108,50)</f>
        <v>0.975170563582518</v>
      </c>
      <c r="L55">
        <f>1/(COUNT(SimData!$C$9:$C$108)-1)+$L$54</f>
        <v>0.49494949494949525</v>
      </c>
      <c r="N55">
        <v>42</v>
      </c>
      <c r="O55" s="4">
        <f>1/99*($O$7-$O$6)+O54</f>
        <v>0.9258477513488057</v>
      </c>
      <c r="P55" s="5">
        <f>_XLL.PDENSITY($O$55,SimData!$C$9:$C$508,$O$8,$O$9,0)</f>
        <v>1.6761505239093004</v>
      </c>
    </row>
    <row r="56" spans="1:16" ht="12.75">
      <c r="A56">
        <v>48</v>
      </c>
      <c r="B56">
        <v>0</v>
      </c>
      <c r="C56">
        <v>1.2411429852618254</v>
      </c>
      <c r="K56">
        <f>SMALL(SimData!$C$9:$C$108,51)</f>
        <v>0.9861902303539012</v>
      </c>
      <c r="L56">
        <f>1/(COUNT(SimData!$C$9:$C$108)-1)+$L$55</f>
        <v>0.5050505050505053</v>
      </c>
      <c r="N56">
        <v>43</v>
      </c>
      <c r="O56" s="4">
        <f>1/99*($O$7-$O$6)+O55</f>
        <v>0.9405566906582619</v>
      </c>
      <c r="P56" s="5">
        <f>_XLL.PDENSITY($O$56,SimData!$C$9:$C$508,$O$8,$O$9,0)</f>
        <v>1.7038334188310176</v>
      </c>
    </row>
    <row r="57" spans="1:16" ht="12.75">
      <c r="A57">
        <v>49</v>
      </c>
      <c r="B57">
        <v>-9.999999983634211E-07</v>
      </c>
      <c r="C57">
        <v>0.8558569297066523</v>
      </c>
      <c r="K57">
        <f>SMALL(SimData!$C$9:$C$108,52)</f>
        <v>0.990664598609251</v>
      </c>
      <c r="L57">
        <f>1/(COUNT(SimData!$C$9:$C$108)-1)+$L$56</f>
        <v>0.5151515151515154</v>
      </c>
      <c r="N57">
        <v>44</v>
      </c>
      <c r="O57" s="4">
        <f>1/99*($O$7-$O$6)+O56</f>
        <v>0.955265629967718</v>
      </c>
      <c r="P57" s="5">
        <f>_XLL.PDENSITY($O$57,SimData!$C$9:$C$508,$O$8,$O$9,0)</f>
        <v>1.7197595896894227</v>
      </c>
    </row>
    <row r="58" spans="1:16" ht="12.75">
      <c r="A58">
        <v>50</v>
      </c>
      <c r="B58">
        <v>-9.999999992515995E-07</v>
      </c>
      <c r="C58">
        <v>0.6708214069846887</v>
      </c>
      <c r="K58">
        <f>SMALL(SimData!$C$9:$C$108,53)</f>
        <v>0.992114657023146</v>
      </c>
      <c r="L58">
        <f>1/(COUNT(SimData!$C$9:$C$108)-1)+$L$57</f>
        <v>0.5252525252525254</v>
      </c>
      <c r="N58">
        <v>45</v>
      </c>
      <c r="O58" s="4">
        <f>1/99*($O$7-$O$6)+O57</f>
        <v>0.9699745692771742</v>
      </c>
      <c r="P58" s="5">
        <f>_XLL.PDENSITY($O$58,SimData!$C$9:$C$508,$O$8,$O$9,0)</f>
        <v>1.7230583500884242</v>
      </c>
    </row>
    <row r="59" spans="1:16" ht="12.75">
      <c r="A59">
        <v>51</v>
      </c>
      <c r="B59">
        <v>0</v>
      </c>
      <c r="C59">
        <v>1.246139844415623</v>
      </c>
      <c r="K59">
        <f>SMALL(SimData!$C$9:$C$108,54)</f>
        <v>0.9956909677069722</v>
      </c>
      <c r="L59">
        <f>1/(COUNT(SimData!$C$9:$C$108)-1)+$L$58</f>
        <v>0.5353535353535355</v>
      </c>
      <c r="N59">
        <v>46</v>
      </c>
      <c r="O59" s="4">
        <f>1/99*($O$7-$O$6)+O58</f>
        <v>0.9846835085866303</v>
      </c>
      <c r="P59" s="5">
        <f>_XLL.PDENSITY($O$59,SimData!$C$9:$C$508,$O$8,$O$9,0)</f>
        <v>1.7137516317602317</v>
      </c>
    </row>
    <row r="60" spans="1:16" ht="12.75">
      <c r="A60">
        <v>52</v>
      </c>
      <c r="B60">
        <v>0</v>
      </c>
      <c r="C60">
        <v>0.8381439903620451</v>
      </c>
      <c r="K60">
        <f>SMALL(SimData!$C$9:$C$108,55)</f>
        <v>0.9965405795872097</v>
      </c>
      <c r="L60">
        <f>1/(COUNT(SimData!$C$9:$C$108)-1)+$L$59</f>
        <v>0.5454545454545455</v>
      </c>
      <c r="N60">
        <v>47</v>
      </c>
      <c r="O60" s="4">
        <f>1/99*($O$7-$O$6)+O59</f>
        <v>0.9993924478960865</v>
      </c>
      <c r="P60" s="5">
        <f>_XLL.PDENSITY($O$60,SimData!$C$9:$C$508,$O$8,$O$9,0)</f>
        <v>1.6927976845630917</v>
      </c>
    </row>
    <row r="61" spans="1:16" ht="12.75">
      <c r="A61">
        <v>53</v>
      </c>
      <c r="B61">
        <v>9.999999992515995E-07</v>
      </c>
      <c r="C61">
        <v>1.1022749686617992</v>
      </c>
      <c r="K61">
        <f>SMALL(SimData!$C$9:$C$108,56)</f>
        <v>1.008709850410324</v>
      </c>
      <c r="L61">
        <f>1/(COUNT(SimData!$C$9:$C$108)-1)+$L$60</f>
        <v>0.5555555555555556</v>
      </c>
      <c r="N61">
        <v>48</v>
      </c>
      <c r="O61" s="4">
        <f>1/99*($O$7-$O$6)+O60</f>
        <v>1.0141013872055427</v>
      </c>
      <c r="P61" s="5">
        <f>_XLL.PDENSITY($O$61,SimData!$C$9:$C$508,$O$8,$O$9,0)</f>
        <v>1.6620154588801004</v>
      </c>
    </row>
    <row r="62" spans="1:16" ht="12.75">
      <c r="A62">
        <v>54</v>
      </c>
      <c r="B62">
        <v>-9.999999992515995E-07</v>
      </c>
      <c r="C62">
        <v>0.7336759321551909</v>
      </c>
      <c r="K62">
        <f>SMALL(SimData!$C$9:$C$108,57)</f>
        <v>1.0294588402206966</v>
      </c>
      <c r="L62">
        <f>1/(COUNT(SimData!$C$9:$C$108)-1)+$L$61</f>
        <v>0.5656565656565656</v>
      </c>
      <c r="N62">
        <v>49</v>
      </c>
      <c r="O62" s="4">
        <f>1/99*($O$7-$O$6)+O61</f>
        <v>1.0288103265149988</v>
      </c>
      <c r="P62" s="5">
        <f>_XLL.PDENSITY($O$62,SimData!$C$9:$C$508,$O$8,$O$9,0)</f>
        <v>1.6238876345487774</v>
      </c>
    </row>
    <row r="63" spans="1:16" ht="12.75">
      <c r="A63">
        <v>55</v>
      </c>
      <c r="B63">
        <v>-9.999999992515995E-07</v>
      </c>
      <c r="C63">
        <v>0.6586924332495961</v>
      </c>
      <c r="K63">
        <f>SMALL(SimData!$C$9:$C$108,58)</f>
        <v>1.040998049114786</v>
      </c>
      <c r="L63">
        <f>1/(COUNT(SimData!$C$9:$C$108)-1)+$L$62</f>
        <v>0.5757575757575757</v>
      </c>
      <c r="N63">
        <v>50</v>
      </c>
      <c r="O63" s="4">
        <f>1/99*($O$7-$O$6)+O62</f>
        <v>1.043519265824455</v>
      </c>
      <c r="P63" s="5">
        <f>_XLL.PDENSITY($O$63,SimData!$C$9:$C$508,$O$8,$O$9,0)</f>
        <v>1.5812547334798348</v>
      </c>
    </row>
    <row r="64" spans="1:16" ht="12.75">
      <c r="A64">
        <v>56</v>
      </c>
      <c r="B64">
        <v>0</v>
      </c>
      <c r="C64">
        <v>1.099799658218787</v>
      </c>
      <c r="K64">
        <f>SMALL(SimData!$C$9:$C$108,59)</f>
        <v>1.0514978414847604</v>
      </c>
      <c r="L64">
        <f>1/(COUNT(SimData!$C$9:$C$108)-1)+$L$63</f>
        <v>0.5858585858585857</v>
      </c>
      <c r="N64">
        <v>51</v>
      </c>
      <c r="O64" s="4">
        <f>1/99*($O$7-$O$6)+O63</f>
        <v>1.0582282051339111</v>
      </c>
      <c r="P64" s="5">
        <f>_XLL.PDENSITY($O$64,SimData!$C$9:$C$508,$O$8,$O$9,0)</f>
        <v>1.536937047018965</v>
      </c>
    </row>
    <row r="65" spans="1:16" ht="12.75">
      <c r="A65">
        <v>57</v>
      </c>
      <c r="B65">
        <v>0</v>
      </c>
      <c r="C65">
        <v>1.1923998282864927</v>
      </c>
      <c r="K65">
        <f>SMALL(SimData!$C$9:$C$108,60)</f>
        <v>1.0608753447502208</v>
      </c>
      <c r="L65">
        <f>1/(COUNT(SimData!$C$9:$C$108)-1)+$L$64</f>
        <v>0.5959595959595958</v>
      </c>
      <c r="N65">
        <v>52</v>
      </c>
      <c r="O65" s="4">
        <f>1/99*($O$7-$O$6)+O64</f>
        <v>1.0729371444433673</v>
      </c>
      <c r="P65" s="5">
        <f>_XLL.PDENSITY($O$65,SimData!$C$9:$C$508,$O$8,$O$9,0)</f>
        <v>1.4933477759199456</v>
      </c>
    </row>
    <row r="66" spans="1:16" ht="12.75">
      <c r="A66">
        <v>58</v>
      </c>
      <c r="B66">
        <v>0</v>
      </c>
      <c r="C66">
        <v>0.992114657023146</v>
      </c>
      <c r="K66">
        <f>SMALL(SimData!$C$9:$C$108,61)</f>
        <v>1.0617884889707225</v>
      </c>
      <c r="L66">
        <f>1/(COUNT(SimData!$C$9:$C$108)-1)+$L$65</f>
        <v>0.6060606060606059</v>
      </c>
      <c r="N66">
        <v>53</v>
      </c>
      <c r="O66" s="4">
        <f>1/99*($O$7-$O$6)+O65</f>
        <v>1.0876460837528235</v>
      </c>
      <c r="P66" s="5">
        <f>_XLL.PDENSITY($O$66,SimData!$C$9:$C$508,$O$8,$O$9,0)</f>
        <v>1.4521760548965519</v>
      </c>
    </row>
    <row r="67" spans="1:16" ht="12.75">
      <c r="A67">
        <v>59</v>
      </c>
      <c r="B67">
        <v>0</v>
      </c>
      <c r="C67">
        <v>1.3658082998711145</v>
      </c>
      <c r="K67">
        <f>SMALL(SimData!$C$9:$C$108,62)</f>
        <v>1.0653575448893708</v>
      </c>
      <c r="L67">
        <f>1/(COUNT(SimData!$C$9:$C$108)-1)+$L$66</f>
        <v>0.6161616161616159</v>
      </c>
      <c r="N67">
        <v>54</v>
      </c>
      <c r="O67" s="4">
        <f>1/99*($O$7-$O$6)+O66</f>
        <v>1.1023550230622796</v>
      </c>
      <c r="P67" s="5">
        <f>_XLL.PDENSITY($O$67,SimData!$C$9:$C$508,$O$8,$O$9,0)</f>
        <v>1.414210471863546</v>
      </c>
    </row>
    <row r="68" spans="1:16" ht="12.75">
      <c r="A68">
        <v>60</v>
      </c>
      <c r="B68">
        <v>0</v>
      </c>
      <c r="C68">
        <v>0.9118026983973924</v>
      </c>
      <c r="K68">
        <f>SMALL(SimData!$C$9:$C$108,63)</f>
        <v>1.082494284373562</v>
      </c>
      <c r="L68">
        <f>1/(COUNT(SimData!$C$9:$C$108)-1)+$L$67</f>
        <v>0.626262626262626</v>
      </c>
      <c r="N68">
        <v>55</v>
      </c>
      <c r="O68" s="4">
        <f>1/99*($O$7-$O$6)+O67</f>
        <v>1.1170639623717358</v>
      </c>
      <c r="P68" s="5">
        <f>_XLL.PDENSITY($O$68,SimData!$C$9:$C$508,$O$8,$O$9,0)</f>
        <v>1.379340186561704</v>
      </c>
    </row>
    <row r="69" spans="1:16" ht="12.75">
      <c r="A69">
        <v>61</v>
      </c>
      <c r="B69">
        <v>9.999999992515995E-07</v>
      </c>
      <c r="C69">
        <v>1.128751228196072</v>
      </c>
      <c r="K69">
        <f>SMALL(SimData!$C$9:$C$108,64)</f>
        <v>1.099799658218787</v>
      </c>
      <c r="L69">
        <f>1/(COUNT(SimData!$C$9:$C$108)-1)+$L$68</f>
        <v>0.636363636363636</v>
      </c>
      <c r="N69">
        <v>56</v>
      </c>
      <c r="O69" s="4">
        <f>1/99*($O$7-$O$6)+O68</f>
        <v>1.131772901681192</v>
      </c>
      <c r="P69" s="5">
        <f>_XLL.PDENSITY($O$69,SimData!$C$9:$C$508,$O$8,$O$9,0)</f>
        <v>1.3467222584534018</v>
      </c>
    </row>
    <row r="70" spans="1:16" ht="12.75">
      <c r="A70">
        <v>62</v>
      </c>
      <c r="B70">
        <v>0</v>
      </c>
      <c r="C70">
        <v>1.0608753447502208</v>
      </c>
      <c r="K70">
        <f>SMALL(SimData!$C$9:$C$108,65)</f>
        <v>1.1022749686617992</v>
      </c>
      <c r="L70">
        <f>1/(COUNT(SimData!$C$9:$C$108)-1)+$L$69</f>
        <v>0.6464646464646461</v>
      </c>
      <c r="N70">
        <v>57</v>
      </c>
      <c r="O70" s="4">
        <f>1/99*($O$7-$O$6)+O69</f>
        <v>1.146481840990648</v>
      </c>
      <c r="P70" s="5">
        <f>_XLL.PDENSITY($O$70,SimData!$C$9:$C$508,$O$8,$O$9,0)</f>
        <v>1.3150588438585784</v>
      </c>
    </row>
    <row r="71" spans="1:16" ht="12.75">
      <c r="A71">
        <v>63</v>
      </c>
      <c r="B71">
        <v>0</v>
      </c>
      <c r="C71">
        <v>0.7793617050103883</v>
      </c>
      <c r="K71">
        <f>SMALL(SimData!$C$9:$C$108,66)</f>
        <v>1.1147070602062157</v>
      </c>
      <c r="L71">
        <f>1/(COUNT(SimData!$C$9:$C$108)-1)+$L$70</f>
        <v>0.6565656565656561</v>
      </c>
      <c r="N71">
        <v>58</v>
      </c>
      <c r="O71" s="4">
        <f>1/99*($O$7-$O$6)+O70</f>
        <v>1.1611907803001043</v>
      </c>
      <c r="P71" s="5">
        <f>_XLL.PDENSITY($O$71,SimData!$C$9:$C$508,$O$8,$O$9,0)</f>
        <v>1.282903946470072</v>
      </c>
    </row>
    <row r="72" spans="1:16" ht="12.75">
      <c r="A72">
        <v>64</v>
      </c>
      <c r="B72">
        <v>9.999999992515995E-07</v>
      </c>
      <c r="C72">
        <v>1.3352825952777692</v>
      </c>
      <c r="K72">
        <f>SMALL(SimData!$C$9:$C$108,67)</f>
        <v>1.115111725570567</v>
      </c>
      <c r="L72">
        <f>1/(COUNT(SimData!$C$9:$C$108)-1)+$L$71</f>
        <v>0.6666666666666662</v>
      </c>
      <c r="N72">
        <v>59</v>
      </c>
      <c r="O72" s="4">
        <f>1/99*($O$7-$O$6)+O71</f>
        <v>1.1758997196095604</v>
      </c>
      <c r="P72" s="5">
        <f>_XLL.PDENSITY($O$72,SimData!$C$9:$C$508,$O$8,$O$9,0)</f>
        <v>1.2489241447659267</v>
      </c>
    </row>
    <row r="73" spans="1:16" ht="12.75">
      <c r="A73">
        <v>65</v>
      </c>
      <c r="B73">
        <v>0</v>
      </c>
      <c r="C73">
        <v>1.4677882098962176</v>
      </c>
      <c r="K73">
        <f>SMALL(SimData!$C$9:$C$108,68)</f>
        <v>1.1173532412368317</v>
      </c>
      <c r="L73">
        <f>1/(COUNT(SimData!$C$9:$C$108)-1)+$L$72</f>
        <v>0.6767676767676762</v>
      </c>
      <c r="N73">
        <v>60</v>
      </c>
      <c r="O73" s="4">
        <f>1/99*($O$7-$O$6)+O72</f>
        <v>1.1906086589190166</v>
      </c>
      <c r="P73" s="5">
        <f>_XLL.PDENSITY($O$73,SimData!$C$9:$C$508,$O$8,$O$9,0)</f>
        <v>1.21206604460185</v>
      </c>
    </row>
    <row r="74" spans="1:16" ht="12.75">
      <c r="A74">
        <v>66</v>
      </c>
      <c r="B74">
        <v>0</v>
      </c>
      <c r="C74">
        <v>1.3020588773669741</v>
      </c>
      <c r="K74">
        <f>SMALL(SimData!$C$9:$C$108,69)</f>
        <v>1.128751228196072</v>
      </c>
      <c r="L74">
        <f>1/(COUNT(SimData!$C$9:$C$108)-1)+$L$73</f>
        <v>0.6868686868686863</v>
      </c>
      <c r="N74">
        <v>61</v>
      </c>
      <c r="O74" s="4">
        <f>1/99*($O$7-$O$6)+O73</f>
        <v>1.2053175982284727</v>
      </c>
      <c r="P74" s="5">
        <f>_XLL.PDENSITY($O$74,SimData!$C$9:$C$508,$O$8,$O$9,0)</f>
        <v>1.1716207680804276</v>
      </c>
    </row>
    <row r="75" spans="1:16" ht="12.75">
      <c r="A75">
        <v>67</v>
      </c>
      <c r="B75">
        <v>0</v>
      </c>
      <c r="C75">
        <v>1.0617884889707225</v>
      </c>
      <c r="K75">
        <f>SMALL(SimData!$C$9:$C$108,70)</f>
        <v>1.129911577163214</v>
      </c>
      <c r="L75">
        <f>1/(COUNT(SimData!$C$9:$C$108)-1)+$L$74</f>
        <v>0.6969696969696964</v>
      </c>
      <c r="N75">
        <v>62</v>
      </c>
      <c r="O75" s="4">
        <f>1/99*($O$7-$O$6)+O74</f>
        <v>1.220026537537929</v>
      </c>
      <c r="P75" s="5">
        <f>_XLL.PDENSITY($O$75,SimData!$C$9:$C$508,$O$8,$O$9,0)</f>
        <v>1.1272069431071363</v>
      </c>
    </row>
    <row r="76" spans="1:16" ht="12.75">
      <c r="A76">
        <v>68</v>
      </c>
      <c r="B76">
        <v>9.999999992515995E-07</v>
      </c>
      <c r="C76">
        <v>1.1389823371247776</v>
      </c>
      <c r="K76">
        <f>SMALL(SimData!$C$9:$C$108,71)</f>
        <v>1.1387687986865676</v>
      </c>
      <c r="L76">
        <f>1/(COUNT(SimData!$C$9:$C$108)-1)+$L$75</f>
        <v>0.7070707070707064</v>
      </c>
      <c r="N76">
        <v>63</v>
      </c>
      <c r="O76" s="4">
        <f>1/99*($O$7-$O$6)+O75</f>
        <v>1.234735476847385</v>
      </c>
      <c r="P76" s="5">
        <f>_XLL.PDENSITY($O$76,SimData!$C$9:$C$508,$O$8,$O$9,0)</f>
        <v>1.078708880492773</v>
      </c>
    </row>
    <row r="77" spans="1:16" ht="12.75">
      <c r="A77">
        <v>69</v>
      </c>
      <c r="B77">
        <v>0</v>
      </c>
      <c r="C77">
        <v>1.3392521058887106</v>
      </c>
      <c r="K77">
        <f>SMALL(SimData!$C$9:$C$108,72)</f>
        <v>1.1389823371247776</v>
      </c>
      <c r="L77">
        <f>1/(COUNT(SimData!$C$9:$C$108)-1)+$L$76</f>
        <v>0.7171717171717165</v>
      </c>
      <c r="N77">
        <v>64</v>
      </c>
      <c r="O77" s="4">
        <f>1/99*($O$7-$O$6)+O76</f>
        <v>1.2494444161568412</v>
      </c>
      <c r="P77" s="5">
        <f>_XLL.PDENSITY($O$77,SimData!$C$9:$C$508,$O$8,$O$9,0)</f>
        <v>1.026205519702066</v>
      </c>
    </row>
    <row r="78" spans="1:16" ht="12.75">
      <c r="A78">
        <v>70</v>
      </c>
      <c r="B78">
        <v>-9.999999992515995E-07</v>
      </c>
      <c r="C78">
        <v>1.1632861259755787</v>
      </c>
      <c r="K78">
        <f>SMALL(SimData!$C$9:$C$108,73)</f>
        <v>1.160832814123381</v>
      </c>
      <c r="L78">
        <f>1/(COUNT(SimData!$C$9:$C$108)-1)+$L$77</f>
        <v>0.7272727272727265</v>
      </c>
      <c r="N78">
        <v>65</v>
      </c>
      <c r="O78" s="4">
        <f>1/99*($O$7-$O$6)+O77</f>
        <v>1.2641533554662974</v>
      </c>
      <c r="P78" s="5">
        <f>_XLL.PDENSITY($O$78,SimData!$C$9:$C$508,$O$8,$O$9,0)</f>
        <v>0.9699146992065699</v>
      </c>
    </row>
    <row r="79" spans="1:16" ht="12.75">
      <c r="A79">
        <v>71</v>
      </c>
      <c r="B79">
        <v>0</v>
      </c>
      <c r="C79">
        <v>0.9166227567193592</v>
      </c>
      <c r="K79">
        <f>SMALL(SimData!$C$9:$C$108,74)</f>
        <v>1.1632861259755787</v>
      </c>
      <c r="L79">
        <f>1/(COUNT(SimData!$C$9:$C$108)-1)+$L$78</f>
        <v>0.7373737373737366</v>
      </c>
      <c r="N79">
        <v>66</v>
      </c>
      <c r="O79" s="4">
        <f>1/99*($O$7-$O$6)+O78</f>
        <v>1.2788622947757535</v>
      </c>
      <c r="P79" s="5">
        <f>_XLL.PDENSITY($O$79,SimData!$C$9:$C$508,$O$8,$O$9,0)</f>
        <v>0.9101642662878847</v>
      </c>
    </row>
    <row r="80" spans="1:16" ht="12.75">
      <c r="A80">
        <v>72</v>
      </c>
      <c r="B80">
        <v>0</v>
      </c>
      <c r="C80">
        <v>0.9179568083048704</v>
      </c>
      <c r="K80">
        <f>SMALL(SimData!$C$9:$C$108,75)</f>
        <v>1.1727705934265464</v>
      </c>
      <c r="L80">
        <f>1/(COUNT(SimData!$C$9:$C$108)-1)+$L$79</f>
        <v>0.7474747474747466</v>
      </c>
      <c r="N80">
        <v>67</v>
      </c>
      <c r="O80" s="4">
        <f>1/99*($O$7-$O$6)+O79</f>
        <v>1.2935712340852097</v>
      </c>
      <c r="P80" s="5">
        <f>_XLL.PDENSITY($O$80,SimData!$C$9:$C$508,$O$8,$O$9,0)</f>
        <v>0.8473912857185656</v>
      </c>
    </row>
    <row r="81" spans="1:16" ht="12.75">
      <c r="A81">
        <v>73</v>
      </c>
      <c r="B81">
        <v>9.999999992515995E-07</v>
      </c>
      <c r="C81">
        <v>1.0514978414847604</v>
      </c>
      <c r="K81">
        <f>SMALL(SimData!$C$9:$C$108,76)</f>
        <v>1.1804503660038161</v>
      </c>
      <c r="L81">
        <f>1/(COUNT(SimData!$C$9:$C$108)-1)+$L$80</f>
        <v>0.7575757575757567</v>
      </c>
      <c r="N81">
        <v>68</v>
      </c>
      <c r="O81" s="4">
        <f>1/99*($O$7-$O$6)+O80</f>
        <v>1.3082801733946658</v>
      </c>
      <c r="P81" s="5">
        <f>_XLL.PDENSITY($O$81,SimData!$C$9:$C$508,$O$8,$O$9,0)</f>
        <v>0.7821635751681254</v>
      </c>
    </row>
    <row r="82" spans="1:16" ht="12.75">
      <c r="A82">
        <v>74</v>
      </c>
      <c r="B82">
        <v>9.999999992515995E-07</v>
      </c>
      <c r="C82">
        <v>1.1387687986865676</v>
      </c>
      <c r="K82">
        <f>SMALL(SimData!$C$9:$C$108,77)</f>
        <v>1.1813916619397595</v>
      </c>
      <c r="L82">
        <f>1/(COUNT(SimData!$C$9:$C$108)-1)+$L$81</f>
        <v>0.7676767676767667</v>
      </c>
      <c r="N82">
        <v>69</v>
      </c>
      <c r="O82" s="4">
        <f>1/99*($O$7-$O$6)+O81</f>
        <v>1.322989112704122</v>
      </c>
      <c r="P82" s="5">
        <f>_XLL.PDENSITY($O$82,SimData!$C$9:$C$508,$O$8,$O$9,0)</f>
        <v>0.7152121594175171</v>
      </c>
    </row>
    <row r="83" spans="1:16" ht="12.75">
      <c r="A83">
        <v>75</v>
      </c>
      <c r="B83">
        <v>-9.999999992515995E-07</v>
      </c>
      <c r="C83">
        <v>1.1173532412368317</v>
      </c>
      <c r="K83">
        <f>SMALL(SimData!$C$9:$C$108,78)</f>
        <v>1.1923998282864927</v>
      </c>
      <c r="L83">
        <f>1/(COUNT(SimData!$C$9:$C$108)-1)+$L$82</f>
        <v>0.7777777777777768</v>
      </c>
      <c r="N83">
        <v>70</v>
      </c>
      <c r="O83" s="4">
        <f>1/99*($O$7-$O$6)+O82</f>
        <v>1.3376980520135782</v>
      </c>
      <c r="P83" s="5">
        <f>_XLL.PDENSITY($O$83,SimData!$C$9:$C$508,$O$8,$O$9,0)</f>
        <v>0.6474581278390775</v>
      </c>
    </row>
    <row r="84" spans="1:16" ht="12.75">
      <c r="A84">
        <v>76</v>
      </c>
      <c r="B84">
        <v>0</v>
      </c>
      <c r="C84">
        <v>0.9236526144953582</v>
      </c>
      <c r="K84">
        <f>SMALL(SimData!$C$9:$C$108,79)</f>
        <v>1.1947305153492167</v>
      </c>
      <c r="L84">
        <f>1/(COUNT(SimData!$C$9:$C$108)-1)+$L$83</f>
        <v>0.7878787878787868</v>
      </c>
      <c r="N84">
        <v>71</v>
      </c>
      <c r="O84" s="4">
        <f>1/99*($O$7-$O$6)+O83</f>
        <v>1.3524069913230343</v>
      </c>
      <c r="P84" s="5">
        <f>_XLL.PDENSITY($O$84,SimData!$C$9:$C$508,$O$8,$O$9,0)</f>
        <v>0.5800145585644656</v>
      </c>
    </row>
    <row r="85" spans="1:16" ht="12.75">
      <c r="A85">
        <v>77</v>
      </c>
      <c r="B85">
        <v>0</v>
      </c>
      <c r="C85">
        <v>0.8644817541691925</v>
      </c>
      <c r="K85">
        <f>SMALL(SimData!$C$9:$C$108,80)</f>
        <v>1.2008604919206696</v>
      </c>
      <c r="L85">
        <f>1/(COUNT(SimData!$C$9:$C$108)-1)+$L$84</f>
        <v>0.7979797979797969</v>
      </c>
      <c r="N85">
        <v>72</v>
      </c>
      <c r="O85" s="4">
        <f>1/99*($O$7-$O$6)+O84</f>
        <v>1.3671159306324905</v>
      </c>
      <c r="P85" s="5">
        <f>_XLL.PDENSITY($O$85,SimData!$C$9:$C$508,$O$8,$O$9,0)</f>
        <v>0.5141469046777254</v>
      </c>
    </row>
    <row r="86" spans="1:16" ht="12.75">
      <c r="A86">
        <v>78</v>
      </c>
      <c r="B86">
        <v>-9.999999992515995E-07</v>
      </c>
      <c r="C86">
        <v>0.42756347169901965</v>
      </c>
      <c r="K86">
        <f>SMALL(SimData!$C$9:$C$108,81)</f>
        <v>1.2411429852618254</v>
      </c>
      <c r="L86">
        <f>1/(COUNT(SimData!$C$9:$C$108)-1)+$L$85</f>
        <v>0.808080808080807</v>
      </c>
      <c r="N86">
        <v>73</v>
      </c>
      <c r="O86" s="4">
        <f>1/99*($O$7-$O$6)+O85</f>
        <v>1.3818248699419466</v>
      </c>
      <c r="P86" s="5">
        <f>_XLL.PDENSITY($O$86,SimData!$C$9:$C$508,$O$8,$O$9,0)</f>
        <v>0.4511853781735665</v>
      </c>
    </row>
    <row r="87" spans="1:16" ht="12.75">
      <c r="A87">
        <v>79</v>
      </c>
      <c r="B87">
        <v>0</v>
      </c>
      <c r="C87">
        <v>0.6803374414628023</v>
      </c>
      <c r="K87">
        <f>SMALL(SimData!$C$9:$C$108,82)</f>
        <v>1.246139844415623</v>
      </c>
      <c r="L87">
        <f>1/(COUNT(SimData!$C$9:$C$108)-1)+$L$86</f>
        <v>0.818181818181817</v>
      </c>
      <c r="N87">
        <v>74</v>
      </c>
      <c r="O87" s="4">
        <f>1/99*($O$7-$O$6)+O86</f>
        <v>1.3965338092514028</v>
      </c>
      <c r="P87" s="5">
        <f>_XLL.PDENSITY($O$87,SimData!$C$9:$C$508,$O$8,$O$9,0)</f>
        <v>0.3923984686557441</v>
      </c>
    </row>
    <row r="88" spans="1:16" ht="12.75">
      <c r="A88">
        <v>80</v>
      </c>
      <c r="B88">
        <v>0</v>
      </c>
      <c r="C88">
        <v>0.6816433637753091</v>
      </c>
      <c r="K88">
        <f>SMALL(SimData!$C$9:$C$108,83)</f>
        <v>1.263785267958241</v>
      </c>
      <c r="L88">
        <f>1/(COUNT(SimData!$C$9:$C$108)-1)+$L$87</f>
        <v>0.8282828282828271</v>
      </c>
      <c r="N88">
        <v>75</v>
      </c>
      <c r="O88" s="4">
        <f>1/99*($O$7-$O$6)+O87</f>
        <v>1.411242748560859</v>
      </c>
      <c r="P88" s="5">
        <f>_XLL.PDENSITY($O$88,SimData!$C$9:$C$508,$O$8,$O$9,0)</f>
        <v>0.33885210088087847</v>
      </c>
    </row>
    <row r="89" spans="1:16" ht="12.75">
      <c r="A89">
        <v>81</v>
      </c>
      <c r="B89">
        <v>9.999999992515995E-07</v>
      </c>
      <c r="C89">
        <v>0.95542869702671</v>
      </c>
      <c r="K89">
        <f>SMALL(SimData!$C$9:$C$108,84)</f>
        <v>1.2693177639377182</v>
      </c>
      <c r="L89">
        <f>1/(COUNT(SimData!$C$9:$C$108)-1)+$L$88</f>
        <v>0.8383838383838371</v>
      </c>
      <c r="N89">
        <v>76</v>
      </c>
      <c r="O89" s="4">
        <f>1/99*($O$7-$O$6)+O88</f>
        <v>1.4259516878703151</v>
      </c>
      <c r="P89" s="5">
        <f>_XLL.PDENSITY($O$89,SimData!$C$9:$C$508,$O$8,$O$9,0)</f>
        <v>0.2912872959318261</v>
      </c>
    </row>
    <row r="90" spans="1:16" ht="12.75">
      <c r="A90">
        <v>82</v>
      </c>
      <c r="B90">
        <v>9.999999992515995E-07</v>
      </c>
      <c r="C90">
        <v>1.115111725570567</v>
      </c>
      <c r="K90">
        <f>SMALL(SimData!$C$9:$C$108,85)</f>
        <v>1.2925513542920317</v>
      </c>
      <c r="L90">
        <f>1/(COUNT(SimData!$C$9:$C$108)-1)+$L$89</f>
        <v>0.8484848484848472</v>
      </c>
      <c r="N90">
        <v>77</v>
      </c>
      <c r="O90" s="4">
        <f>1/99*($O$7-$O$6)+O89</f>
        <v>1.4406606271797713</v>
      </c>
      <c r="P90" s="5">
        <f>_XLL.PDENSITY($O$90,SimData!$C$9:$C$508,$O$8,$O$9,0)</f>
        <v>0.2500463492608156</v>
      </c>
    </row>
    <row r="91" spans="1:16" ht="12.75">
      <c r="A91">
        <v>83</v>
      </c>
      <c r="B91">
        <v>-9.999999992515995E-07</v>
      </c>
      <c r="C91">
        <v>0.7555091411640069</v>
      </c>
      <c r="K91">
        <f>SMALL(SimData!$C$9:$C$108,86)</f>
        <v>1.294146132803448</v>
      </c>
      <c r="L91">
        <f>1/(COUNT(SimData!$C$9:$C$108)-1)+$L$90</f>
        <v>0.8585858585858572</v>
      </c>
      <c r="N91">
        <v>78</v>
      </c>
      <c r="O91" s="4">
        <f>1/99*($O$7-$O$6)+O90</f>
        <v>1.4553695664892274</v>
      </c>
      <c r="P91" s="5">
        <f>_XLL.PDENSITY($O$91,SimData!$C$9:$C$508,$O$8,$O$9,0)</f>
        <v>0.21506418976233313</v>
      </c>
    </row>
    <row r="92" spans="1:16" ht="12.75">
      <c r="A92">
        <v>84</v>
      </c>
      <c r="B92">
        <v>0</v>
      </c>
      <c r="C92">
        <v>0.909183419128397</v>
      </c>
      <c r="K92">
        <f>SMALL(SimData!$C$9:$C$108,87)</f>
        <v>1.299615961584249</v>
      </c>
      <c r="L92">
        <f>1/(COUNT(SimData!$C$9:$C$108)-1)+$L$91</f>
        <v>0.8686868686868673</v>
      </c>
      <c r="N92">
        <v>79</v>
      </c>
      <c r="O92" s="4">
        <f>1/99*($O$7-$O$6)+O91</f>
        <v>1.4700785057986836</v>
      </c>
      <c r="P92" s="5">
        <f>_XLL.PDENSITY($O$92,SimData!$C$9:$C$508,$O$8,$O$9,0)</f>
        <v>0.18592305305562093</v>
      </c>
    </row>
    <row r="93" spans="1:16" ht="12.75">
      <c r="A93">
        <v>85</v>
      </c>
      <c r="B93">
        <v>0</v>
      </c>
      <c r="C93">
        <v>1.1813916619397595</v>
      </c>
      <c r="K93">
        <f>SMALL(SimData!$C$9:$C$108,88)</f>
        <v>1.3020588773669741</v>
      </c>
      <c r="L93">
        <f>1/(COUNT(SimData!$C$9:$C$108)-1)+$L$92</f>
        <v>0.8787878787878773</v>
      </c>
      <c r="N93">
        <v>80</v>
      </c>
      <c r="O93" s="4">
        <f>1/99*($O$7-$O$6)+O92</f>
        <v>1.4847874451081398</v>
      </c>
      <c r="P93" s="5">
        <f>_XLL.PDENSITY($O$93,SimData!$C$9:$C$508,$O$8,$O$9,0)</f>
        <v>0.16195211244746793</v>
      </c>
    </row>
    <row r="94" spans="1:16" ht="12.75">
      <c r="A94">
        <v>86</v>
      </c>
      <c r="B94">
        <v>-9.999999992515995E-07</v>
      </c>
      <c r="C94">
        <v>1.129911577163214</v>
      </c>
      <c r="K94">
        <f>SMALL(SimData!$C$9:$C$108,89)</f>
        <v>1.3173220776314383</v>
      </c>
      <c r="L94">
        <f>1/(COUNT(SimData!$C$9:$C$108)-1)+$L$93</f>
        <v>0.8888888888888874</v>
      </c>
      <c r="N94">
        <v>81</v>
      </c>
      <c r="O94" s="4">
        <f>1/99*($O$7-$O$6)+O93</f>
        <v>1.499496384417596</v>
      </c>
      <c r="P94" s="5">
        <f>_XLL.PDENSITY($O$94,SimData!$C$9:$C$508,$O$8,$O$9,0)</f>
        <v>0.14234496683568904</v>
      </c>
    </row>
    <row r="95" spans="1:16" ht="12.75">
      <c r="A95">
        <v>87</v>
      </c>
      <c r="B95">
        <v>0</v>
      </c>
      <c r="C95">
        <v>0.9731410199223594</v>
      </c>
      <c r="K95">
        <f>SMALL(SimData!$C$9:$C$108,90)</f>
        <v>1.3221583771392946</v>
      </c>
      <c r="L95">
        <f>1/(COUNT(SimData!$C$9:$C$108)-1)+$L$94</f>
        <v>0.8989898989898975</v>
      </c>
      <c r="N95">
        <v>82</v>
      </c>
      <c r="O95" s="4">
        <f>1/99*($O$7-$O$6)+O94</f>
        <v>1.514205323727052</v>
      </c>
      <c r="P95" s="5">
        <f>_XLL.PDENSITY($O$95,SimData!$C$9:$C$508,$O$8,$O$9,0)</f>
        <v>0.12626877187634258</v>
      </c>
    </row>
    <row r="96" spans="1:16" ht="12.75">
      <c r="A96">
        <v>88</v>
      </c>
      <c r="B96">
        <v>0</v>
      </c>
      <c r="C96">
        <v>0.7305353936060175</v>
      </c>
      <c r="K96">
        <f>SMALL(SimData!$C$9:$C$108,91)</f>
        <v>1.322682355641183</v>
      </c>
      <c r="L96">
        <f>1/(COUNT(SimData!$C$9:$C$108)-1)+$L$95</f>
        <v>0.9090909090909075</v>
      </c>
      <c r="N96">
        <v>83</v>
      </c>
      <c r="O96" s="4">
        <f>1/99*($O$7-$O$6)+O95</f>
        <v>1.5289142630365082</v>
      </c>
      <c r="P96" s="5">
        <f>_XLL.PDENSITY($O$96,SimData!$C$9:$C$508,$O$8,$O$9,0)</f>
        <v>0.11294719968134273</v>
      </c>
    </row>
    <row r="97" spans="1:16" ht="12.75">
      <c r="A97">
        <v>89</v>
      </c>
      <c r="B97">
        <v>0</v>
      </c>
      <c r="C97">
        <v>0.8980211179184401</v>
      </c>
      <c r="K97">
        <f>SMALL(SimData!$C$9:$C$108,92)</f>
        <v>1.3352825952777692</v>
      </c>
      <c r="L97">
        <f>1/(COUNT(SimData!$C$9:$C$108)-1)+$L$96</f>
        <v>0.9191919191919176</v>
      </c>
      <c r="N97">
        <v>84</v>
      </c>
      <c r="O97" s="4">
        <f>1/99*($O$7-$O$6)+O96</f>
        <v>1.5436232023459644</v>
      </c>
      <c r="P97" s="5">
        <f>_XLL.PDENSITY($O$97,SimData!$C$9:$C$508,$O$8,$O$9,0)</f>
        <v>0.1017108352083942</v>
      </c>
    </row>
    <row r="98" spans="1:16" ht="12.75">
      <c r="A98">
        <v>90</v>
      </c>
      <c r="B98">
        <v>9.999999992515995E-07</v>
      </c>
      <c r="C98">
        <v>1.2925513542920317</v>
      </c>
      <c r="K98">
        <f>SMALL(SimData!$C$9:$C$108,93)</f>
        <v>1.3365106484220075</v>
      </c>
      <c r="L98">
        <f>1/(COUNT(SimData!$C$9:$C$108)-1)+$L$97</f>
        <v>0.9292929292929276</v>
      </c>
      <c r="N98">
        <v>85</v>
      </c>
      <c r="O98" s="4">
        <f>1/99*($O$7-$O$6)+O97</f>
        <v>1.5583321416554206</v>
      </c>
      <c r="P98" s="5">
        <f>_XLL.PDENSITY($O$98,SimData!$C$9:$C$508,$O$8,$O$9,0)</f>
        <v>0.09201851196268429</v>
      </c>
    </row>
    <row r="99" spans="1:16" ht="12.75">
      <c r="A99">
        <v>91</v>
      </c>
      <c r="B99">
        <v>-9.999999992515995E-07</v>
      </c>
      <c r="C99">
        <v>1.2693177639377182</v>
      </c>
      <c r="K99">
        <f>SMALL(SimData!$C$9:$C$108,94)</f>
        <v>1.3392521058887106</v>
      </c>
      <c r="L99">
        <f>1/(COUNT(SimData!$C$9:$C$108)-1)+$L$98</f>
        <v>0.9393939393939377</v>
      </c>
      <c r="N99">
        <v>86</v>
      </c>
      <c r="O99" s="4">
        <f>1/99*($O$7-$O$6)+O98</f>
        <v>1.5730410809648767</v>
      </c>
      <c r="P99" s="5">
        <f>_XLL.PDENSITY($O$99,SimData!$C$9:$C$508,$O$8,$O$9,0)</f>
        <v>0.08345860163505514</v>
      </c>
    </row>
    <row r="100" spans="1:16" ht="12.75">
      <c r="A100">
        <v>92</v>
      </c>
      <c r="B100">
        <v>0</v>
      </c>
      <c r="C100">
        <v>0.7650931750439955</v>
      </c>
      <c r="K100">
        <f>SMALL(SimData!$C$9:$C$108,95)</f>
        <v>1.3658082998711145</v>
      </c>
      <c r="L100">
        <f>1/(COUNT(SimData!$C$9:$C$108)-1)+$L$99</f>
        <v>0.9494949494949477</v>
      </c>
      <c r="N100">
        <v>87</v>
      </c>
      <c r="O100" s="4">
        <f>1/99*($O$7-$O$6)+O99</f>
        <v>1.5877500202743329</v>
      </c>
      <c r="P100" s="5">
        <f>_XLL.PDENSITY($O$100,SimData!$C$9:$C$508,$O$8,$O$9,0)</f>
        <v>0.0757398524065967</v>
      </c>
    </row>
    <row r="101" spans="1:16" ht="12.75">
      <c r="A101">
        <v>93</v>
      </c>
      <c r="B101">
        <v>9.999999992515995E-07</v>
      </c>
      <c r="C101">
        <v>0.9209101211822164</v>
      </c>
      <c r="K101">
        <f>SMALL(SimData!$C$9:$C$108,96)</f>
        <v>1.3803240949172864</v>
      </c>
      <c r="L101">
        <f>1/(COUNT(SimData!$C$9:$C$108)-1)+$L$100</f>
        <v>0.9595959595959578</v>
      </c>
      <c r="N101">
        <v>88</v>
      </c>
      <c r="O101" s="4">
        <f>1/99*($O$7-$O$6)+O100</f>
        <v>1.602458959583789</v>
      </c>
      <c r="P101" s="5">
        <f>_XLL.PDENSITY($O$101,SimData!$C$9:$C$508,$O$8,$O$9,0)</f>
        <v>0.0686783381973178</v>
      </c>
    </row>
    <row r="102" spans="1:16" ht="12.75">
      <c r="A102">
        <v>94</v>
      </c>
      <c r="B102">
        <v>0</v>
      </c>
      <c r="C102">
        <v>1.3221583771392946</v>
      </c>
      <c r="K102">
        <f>SMALL(SimData!$C$9:$C$108,97)</f>
        <v>1.3887687786950795</v>
      </c>
      <c r="L102">
        <f>1/(COUNT(SimData!$C$9:$C$108)-1)+$L$101</f>
        <v>0.9696969696969678</v>
      </c>
      <c r="N102">
        <v>89</v>
      </c>
      <c r="O102" s="4">
        <f>1/99*($O$7-$O$6)+O101</f>
        <v>1.6171678988932452</v>
      </c>
      <c r="P102" s="5">
        <f>_XLL.PDENSITY($O$102,SimData!$C$9:$C$508,$O$8,$O$9,0)</f>
        <v>0.06218267758113646</v>
      </c>
    </row>
    <row r="103" spans="1:16" ht="12.75">
      <c r="A103">
        <v>95</v>
      </c>
      <c r="B103">
        <v>-9.999999992515995E-07</v>
      </c>
      <c r="C103">
        <v>0.9302765915365343</v>
      </c>
      <c r="K103">
        <f>SMALL(SimData!$C$9:$C$108,98)</f>
        <v>1.4677882098962176</v>
      </c>
      <c r="L103">
        <f>1/(COUNT(SimData!$C$9:$C$108)-1)+$L$102</f>
        <v>0.9797979797979779</v>
      </c>
      <c r="N103">
        <v>90</v>
      </c>
      <c r="O103" s="4">
        <f>1/99*($O$7-$O$6)+O102</f>
        <v>1.6318768382027014</v>
      </c>
      <c r="P103" s="5">
        <f>_XLL.PDENSITY($O$103,SimData!$C$9:$C$508,$O$8,$O$9,0)</f>
        <v>0.056236125666269225</v>
      </c>
    </row>
    <row r="104" spans="1:16" ht="12.75">
      <c r="A104">
        <v>96</v>
      </c>
      <c r="B104">
        <v>0</v>
      </c>
      <c r="C104">
        <v>0.7701884422839063</v>
      </c>
      <c r="K104">
        <f>SMALL(SimData!$C$9:$C$108,99)</f>
        <v>1.5048985140347617</v>
      </c>
      <c r="L104">
        <f>1/(COUNT(SimData!$C$9:$C$108)-1)+$L$103</f>
        <v>0.989898989898988</v>
      </c>
      <c r="N104">
        <v>91</v>
      </c>
      <c r="O104" s="4">
        <f>1/99*($O$7-$O$6)+O103</f>
        <v>1.6465857775121575</v>
      </c>
      <c r="P104" s="5">
        <f>_XLL.PDENSITY($O$104,SimData!$C$9:$C$508,$O$8,$O$9,0)</f>
        <v>0.05087294589847291</v>
      </c>
    </row>
    <row r="105" spans="1:16" ht="12.75">
      <c r="A105">
        <v>97</v>
      </c>
      <c r="B105">
        <v>9.999999974752427E-07</v>
      </c>
      <c r="C105">
        <v>1.3803240949172864</v>
      </c>
      <c r="K105">
        <f>SMALL(SimData!$C$9:$C$108,100)</f>
        <v>1.7789662312972654</v>
      </c>
      <c r="L105">
        <f>1/(COUNT(SimData!$C$9:$C$108)-1)+$L$104</f>
        <v>0.999999999999998</v>
      </c>
      <c r="N105">
        <v>92</v>
      </c>
      <c r="O105" s="4">
        <f>1/99*($O$7-$O$6)+O104</f>
        <v>1.6612947168216137</v>
      </c>
      <c r="P105" s="5">
        <f>_XLL.PDENSITY($O$105,SimData!$C$9:$C$508,$O$8,$O$9,0)</f>
        <v>0.046148045930383054</v>
      </c>
    </row>
    <row r="106" spans="1:16" ht="12.75">
      <c r="A106">
        <v>98</v>
      </c>
      <c r="B106">
        <v>-9.999999983634211E-07</v>
      </c>
      <c r="C106">
        <v>0.8112830240859202</v>
      </c>
      <c r="N106">
        <v>93</v>
      </c>
      <c r="O106" s="4">
        <f>1/99*($O$7-$O$6)+O105</f>
        <v>1.6760036561310698</v>
      </c>
      <c r="P106" s="5">
        <f>_XLL.PDENSITY($O$106,SimData!$C$9:$C$508,$O$8,$O$9,0)</f>
        <v>0.042102436931943446</v>
      </c>
    </row>
    <row r="107" spans="1:16" ht="12.75">
      <c r="A107">
        <v>99</v>
      </c>
      <c r="B107">
        <v>0</v>
      </c>
      <c r="C107">
        <v>0.9174697827357882</v>
      </c>
      <c r="N107">
        <v>94</v>
      </c>
      <c r="O107" s="4">
        <f>1/99*($O$7-$O$6)+O106</f>
        <v>1.690712595440526</v>
      </c>
      <c r="P107" s="5">
        <f>_XLL.PDENSITY($O$107,SimData!$C$9:$C$508,$O$8,$O$9,0)</f>
        <v>0.03873093437245578</v>
      </c>
    </row>
    <row r="108" spans="1:16" ht="12.75">
      <c r="A108">
        <v>100</v>
      </c>
      <c r="B108">
        <v>-9.999999992515995E-07</v>
      </c>
      <c r="C108">
        <v>0.9080744470626606</v>
      </c>
      <c r="N108">
        <v>95</v>
      </c>
      <c r="O108" s="4">
        <f>1/99*($O$7-$O$6)+O107</f>
        <v>1.7054215347499821</v>
      </c>
      <c r="P108" s="5">
        <f>_XLL.PDENSITY($O$108,SimData!$C$9:$C$508,$O$8,$O$9,0)</f>
        <v>0.03596063216181731</v>
      </c>
    </row>
    <row r="109" spans="1:16" ht="12.75">
      <c r="A109">
        <v>101</v>
      </c>
      <c r="B109">
        <v>0</v>
      </c>
      <c r="C109">
        <v>1.2257192949604898</v>
      </c>
      <c r="N109">
        <v>96</v>
      </c>
      <c r="O109" s="4">
        <f>1/99*($O$7-$O$6)+O108</f>
        <v>1.7201304740594383</v>
      </c>
      <c r="P109" s="5">
        <f>_XLL.PDENSITY($O$109,SimData!$C$9:$C$508,$O$8,$O$9,0)</f>
        <v>0.033647575785661646</v>
      </c>
    </row>
    <row r="110" spans="1:16" ht="12.75">
      <c r="A110">
        <v>102</v>
      </c>
      <c r="B110">
        <v>-9.999999992515995E-07</v>
      </c>
      <c r="C110">
        <v>1.113124731745813</v>
      </c>
      <c r="N110">
        <v>97</v>
      </c>
      <c r="O110" s="4">
        <f>1/99*($O$7-$O$6)+O109</f>
        <v>1.7348394133688945</v>
      </c>
      <c r="P110" s="5">
        <f>_XLL.PDENSITY($O$110,SimData!$C$9:$C$508,$O$8,$O$9,0)</f>
        <v>0.03159457361876038</v>
      </c>
    </row>
    <row r="111" spans="1:16" ht="12.75">
      <c r="A111">
        <v>103</v>
      </c>
      <c r="B111">
        <v>9.999999992515995E-07</v>
      </c>
      <c r="C111">
        <v>1.1200642686529318</v>
      </c>
      <c r="N111">
        <v>98</v>
      </c>
      <c r="O111" s="4">
        <f>1/99*($O$7-$O$6)+O110</f>
        <v>1.7495483526783506</v>
      </c>
      <c r="P111" s="5">
        <f>_XLL.PDENSITY($O$111,SimData!$C$9:$C$508,$O$8,$O$9,0)</f>
        <v>0.029586619365047445</v>
      </c>
    </row>
    <row r="112" spans="1:16" ht="12.75">
      <c r="A112">
        <v>104</v>
      </c>
      <c r="B112">
        <v>0</v>
      </c>
      <c r="C112">
        <v>0.9028246002522358</v>
      </c>
      <c r="N112">
        <v>99</v>
      </c>
      <c r="O112" s="4">
        <f>1/99*($O$7-$O$6)+O111</f>
        <v>1.7642572919878068</v>
      </c>
      <c r="P112" s="5">
        <f>_XLL.PDENSITY($O$112,SimData!$C$9:$C$508,$O$8,$O$9,0)</f>
        <v>0.02743442142626475</v>
      </c>
    </row>
    <row r="113" spans="1:16" ht="12.75">
      <c r="A113">
        <v>105</v>
      </c>
      <c r="B113">
        <v>0</v>
      </c>
      <c r="C113">
        <v>1.0285239789275602</v>
      </c>
      <c r="N113">
        <v>100</v>
      </c>
      <c r="O113" s="4">
        <f>1/99*($O$7-$O$6)+O112</f>
        <v>1.778966231297263</v>
      </c>
      <c r="P113" s="5">
        <f>_XLL.PDENSITY($O$113,SimData!$C$9:$C$508,$O$8,$O$9,0)</f>
        <v>0.025013516085733923</v>
      </c>
    </row>
    <row r="114" spans="1:3" ht="12.75">
      <c r="A114">
        <v>106</v>
      </c>
      <c r="B114">
        <v>9.999999992515995E-07</v>
      </c>
      <c r="C114">
        <v>1.044319376095408</v>
      </c>
    </row>
    <row r="115" spans="1:3" ht="12.75">
      <c r="A115">
        <v>107</v>
      </c>
      <c r="B115">
        <v>0</v>
      </c>
      <c r="C115">
        <v>1.38080152566616</v>
      </c>
    </row>
    <row r="116" spans="1:3" ht="12.75">
      <c r="A116">
        <v>108</v>
      </c>
      <c r="B116">
        <v>0</v>
      </c>
      <c r="C116">
        <v>0.7592966517680114</v>
      </c>
    </row>
    <row r="117" spans="1:3" ht="12.75">
      <c r="A117">
        <v>109</v>
      </c>
      <c r="B117">
        <v>9.999999983634211E-07</v>
      </c>
      <c r="C117">
        <v>0.91872784685139</v>
      </c>
    </row>
    <row r="118" spans="1:3" ht="12.75">
      <c r="A118">
        <v>110</v>
      </c>
      <c r="B118">
        <v>0</v>
      </c>
      <c r="C118">
        <v>0.694039925044754</v>
      </c>
    </row>
    <row r="119" spans="1:3" ht="12.75">
      <c r="A119">
        <v>111</v>
      </c>
      <c r="B119">
        <v>9.999999992515995E-07</v>
      </c>
      <c r="C119">
        <v>0.9520825943581829</v>
      </c>
    </row>
    <row r="120" spans="1:3" ht="12.75">
      <c r="A120">
        <v>112</v>
      </c>
      <c r="B120">
        <v>0</v>
      </c>
      <c r="C120">
        <v>0.7610586511746932</v>
      </c>
    </row>
    <row r="121" spans="1:3" ht="12.75">
      <c r="A121">
        <v>113</v>
      </c>
      <c r="B121">
        <v>9.999999992515995E-07</v>
      </c>
      <c r="C121">
        <v>1.1238127676643552</v>
      </c>
    </row>
    <row r="122" spans="1:3" ht="12.75">
      <c r="A122">
        <v>114</v>
      </c>
      <c r="B122">
        <v>0</v>
      </c>
      <c r="C122">
        <v>1.3118458510671331</v>
      </c>
    </row>
    <row r="123" spans="1:3" ht="12.75">
      <c r="A123">
        <v>115</v>
      </c>
      <c r="B123">
        <v>0</v>
      </c>
      <c r="C123">
        <v>0.9628953972442068</v>
      </c>
    </row>
    <row r="124" spans="1:3" ht="12.75">
      <c r="A124">
        <v>116</v>
      </c>
      <c r="B124">
        <v>9.999999974752427E-07</v>
      </c>
      <c r="C124">
        <v>1.3169908350619548</v>
      </c>
    </row>
    <row r="125" spans="1:3" ht="12.75">
      <c r="A125">
        <v>117</v>
      </c>
      <c r="B125">
        <v>-9.999999992515995E-07</v>
      </c>
      <c r="C125">
        <v>1.159364298498773</v>
      </c>
    </row>
    <row r="126" spans="1:3" ht="12.75">
      <c r="A126">
        <v>118</v>
      </c>
      <c r="B126">
        <v>0</v>
      </c>
      <c r="C126">
        <v>1.0291912130077554</v>
      </c>
    </row>
    <row r="127" spans="1:3" ht="12.75">
      <c r="A127">
        <v>119</v>
      </c>
      <c r="B127">
        <v>0</v>
      </c>
      <c r="C127">
        <v>0.8465018927133564</v>
      </c>
    </row>
    <row r="128" spans="1:3" ht="12.75">
      <c r="A128">
        <v>120</v>
      </c>
      <c r="B128">
        <v>9.999999992515995E-07</v>
      </c>
      <c r="C128">
        <v>0.8956077959343314</v>
      </c>
    </row>
    <row r="129" spans="1:3" ht="12.75">
      <c r="A129">
        <v>121</v>
      </c>
      <c r="B129">
        <v>0</v>
      </c>
      <c r="C129">
        <v>1.132340511396014</v>
      </c>
    </row>
    <row r="130" spans="1:3" ht="12.75">
      <c r="A130">
        <v>122</v>
      </c>
      <c r="B130">
        <v>9.999999992515995E-07</v>
      </c>
      <c r="C130">
        <v>1.1396784093098307</v>
      </c>
    </row>
    <row r="131" spans="1:3" ht="12.75">
      <c r="A131">
        <v>123</v>
      </c>
      <c r="B131">
        <v>-9.999999992515995E-07</v>
      </c>
      <c r="C131">
        <v>0.8491889768302041</v>
      </c>
    </row>
    <row r="132" spans="1:3" ht="12.75">
      <c r="A132">
        <v>124</v>
      </c>
      <c r="B132">
        <v>-9.999999992515995E-07</v>
      </c>
      <c r="C132">
        <v>0.8085490670997496</v>
      </c>
    </row>
    <row r="133" spans="1:3" ht="12.75">
      <c r="A133">
        <v>125</v>
      </c>
      <c r="B133">
        <v>9.999999992515995E-07</v>
      </c>
      <c r="C133">
        <v>1.320312806606616</v>
      </c>
    </row>
    <row r="134" spans="1:3" ht="12.75">
      <c r="A134">
        <v>126</v>
      </c>
      <c r="B134">
        <v>0</v>
      </c>
      <c r="C134">
        <v>0.8801216184748172</v>
      </c>
    </row>
    <row r="135" spans="1:3" ht="12.75">
      <c r="A135">
        <v>127</v>
      </c>
      <c r="B135">
        <v>9.999999992515995E-07</v>
      </c>
      <c r="C135">
        <v>1.1302362515836046</v>
      </c>
    </row>
    <row r="136" spans="1:3" ht="12.75">
      <c r="A136">
        <v>128</v>
      </c>
      <c r="B136">
        <v>9.999999992515995E-07</v>
      </c>
      <c r="C136">
        <v>1.4722367783222148</v>
      </c>
    </row>
    <row r="137" spans="1:3" ht="12.75">
      <c r="A137">
        <v>129</v>
      </c>
      <c r="B137">
        <v>0</v>
      </c>
      <c r="C137">
        <v>0.6813112464838851</v>
      </c>
    </row>
    <row r="138" spans="1:3" ht="12.75">
      <c r="A138">
        <v>130</v>
      </c>
      <c r="B138">
        <v>9.999999992515995E-07</v>
      </c>
      <c r="C138">
        <v>1.018599900236547</v>
      </c>
    </row>
    <row r="139" spans="1:3" ht="12.75">
      <c r="A139">
        <v>131</v>
      </c>
      <c r="B139">
        <v>0</v>
      </c>
      <c r="C139">
        <v>0.37253093465490195</v>
      </c>
    </row>
    <row r="140" spans="1:3" ht="12.75">
      <c r="A140">
        <v>132</v>
      </c>
      <c r="B140">
        <v>9.999999992515995E-07</v>
      </c>
      <c r="C140">
        <v>0.9047019321108345</v>
      </c>
    </row>
    <row r="141" spans="1:3" ht="12.75">
      <c r="A141">
        <v>133</v>
      </c>
      <c r="B141">
        <v>0</v>
      </c>
      <c r="C141">
        <v>1.0259603412311313</v>
      </c>
    </row>
    <row r="142" spans="1:3" ht="12.75">
      <c r="A142">
        <v>134</v>
      </c>
      <c r="B142">
        <v>0</v>
      </c>
      <c r="C142">
        <v>1.183703533094248</v>
      </c>
    </row>
    <row r="143" spans="1:3" ht="12.75">
      <c r="A143">
        <v>135</v>
      </c>
      <c r="B143">
        <v>-9.999999992515995E-07</v>
      </c>
      <c r="C143">
        <v>0.4583193436473463</v>
      </c>
    </row>
    <row r="144" spans="1:3" ht="12.75">
      <c r="A144">
        <v>136</v>
      </c>
      <c r="B144">
        <v>9.999999992515995E-07</v>
      </c>
      <c r="C144">
        <v>0.9383474610378085</v>
      </c>
    </row>
    <row r="145" spans="1:3" ht="12.75">
      <c r="A145">
        <v>137</v>
      </c>
      <c r="B145">
        <v>0</v>
      </c>
      <c r="C145">
        <v>0.9601828525585112</v>
      </c>
    </row>
    <row r="146" spans="1:3" ht="12.75">
      <c r="A146">
        <v>138</v>
      </c>
      <c r="B146">
        <v>0</v>
      </c>
      <c r="C146">
        <v>1.0844909639355127</v>
      </c>
    </row>
    <row r="147" spans="1:3" ht="12.75">
      <c r="A147">
        <v>139</v>
      </c>
      <c r="B147">
        <v>0</v>
      </c>
      <c r="C147">
        <v>0.8190344216476227</v>
      </c>
    </row>
    <row r="148" spans="1:3" ht="12.75">
      <c r="A148">
        <v>140</v>
      </c>
      <c r="B148">
        <v>-9.999999992515995E-07</v>
      </c>
      <c r="C148">
        <v>0.7922427019799192</v>
      </c>
    </row>
    <row r="149" spans="1:3" ht="12.75">
      <c r="A149">
        <v>141</v>
      </c>
      <c r="B149">
        <v>-9.999999992515995E-07</v>
      </c>
      <c r="C149">
        <v>0.524921862687768</v>
      </c>
    </row>
    <row r="150" spans="1:3" ht="12.75">
      <c r="A150">
        <v>142</v>
      </c>
      <c r="B150">
        <v>9.999999992515995E-07</v>
      </c>
      <c r="C150">
        <v>1.2714262824936975</v>
      </c>
    </row>
    <row r="151" spans="1:3" ht="12.75">
      <c r="A151">
        <v>143</v>
      </c>
      <c r="B151">
        <v>0</v>
      </c>
      <c r="C151">
        <v>0.9408615623985541</v>
      </c>
    </row>
    <row r="152" spans="1:3" ht="12.75">
      <c r="A152">
        <v>144</v>
      </c>
      <c r="B152">
        <v>0</v>
      </c>
      <c r="C152">
        <v>0.8019076130556637</v>
      </c>
    </row>
    <row r="153" spans="1:3" ht="12.75">
      <c r="A153">
        <v>145</v>
      </c>
      <c r="B153">
        <v>-9.999999992515995E-07</v>
      </c>
      <c r="C153">
        <v>0.6880682013180467</v>
      </c>
    </row>
    <row r="154" spans="1:3" ht="12.75">
      <c r="A154">
        <v>146</v>
      </c>
      <c r="B154">
        <v>9.999999992515995E-07</v>
      </c>
      <c r="C154">
        <v>1.335159004559554</v>
      </c>
    </row>
    <row r="155" spans="1:3" ht="12.75">
      <c r="A155">
        <v>147</v>
      </c>
      <c r="B155">
        <v>0</v>
      </c>
      <c r="C155">
        <v>0.8721312392930279</v>
      </c>
    </row>
    <row r="156" spans="1:3" ht="12.75">
      <c r="A156">
        <v>148</v>
      </c>
      <c r="B156">
        <v>9.999999992515995E-07</v>
      </c>
      <c r="C156">
        <v>0.931507821875572</v>
      </c>
    </row>
    <row r="157" spans="1:3" ht="12.75">
      <c r="A157">
        <v>149</v>
      </c>
      <c r="B157">
        <v>0</v>
      </c>
      <c r="C157">
        <v>1.0782549084487165</v>
      </c>
    </row>
    <row r="158" spans="1:3" ht="12.75">
      <c r="A158">
        <v>150</v>
      </c>
      <c r="B158">
        <v>0</v>
      </c>
      <c r="C158">
        <v>1.062951150916683</v>
      </c>
    </row>
    <row r="159" spans="1:3" ht="12.75">
      <c r="A159">
        <v>151</v>
      </c>
      <c r="B159">
        <v>-9.999999992515995E-07</v>
      </c>
      <c r="C159">
        <v>1.0540811481384456</v>
      </c>
    </row>
    <row r="160" spans="1:3" ht="12.75">
      <c r="A160">
        <v>152</v>
      </c>
      <c r="B160">
        <v>9.999999992515995E-07</v>
      </c>
      <c r="C160">
        <v>1.1801644612156588</v>
      </c>
    </row>
    <row r="161" spans="1:3" ht="12.75">
      <c r="A161">
        <v>153</v>
      </c>
      <c r="B161">
        <v>-9.999999992515995E-07</v>
      </c>
      <c r="C161">
        <v>0.9090486770005124</v>
      </c>
    </row>
    <row r="162" spans="1:3" ht="12.75">
      <c r="A162">
        <v>154</v>
      </c>
      <c r="B162">
        <v>0</v>
      </c>
      <c r="C162">
        <v>0.8389047518624001</v>
      </c>
    </row>
    <row r="163" spans="1:3" ht="12.75">
      <c r="A163">
        <v>155</v>
      </c>
      <c r="B163">
        <v>0</v>
      </c>
      <c r="C163">
        <v>0.8072936658990659</v>
      </c>
    </row>
    <row r="164" spans="1:3" ht="12.75">
      <c r="A164">
        <v>156</v>
      </c>
      <c r="B164">
        <v>9.999999992515995E-07</v>
      </c>
      <c r="C164">
        <v>1.2541555427079838</v>
      </c>
    </row>
    <row r="165" spans="1:3" ht="12.75">
      <c r="A165">
        <v>157</v>
      </c>
      <c r="B165">
        <v>0</v>
      </c>
      <c r="C165">
        <v>0.689124675827854</v>
      </c>
    </row>
    <row r="166" spans="1:3" ht="12.75">
      <c r="A166">
        <v>158</v>
      </c>
      <c r="B166">
        <v>9.999999992515995E-07</v>
      </c>
      <c r="C166">
        <v>1.1458800281593104</v>
      </c>
    </row>
    <row r="167" spans="1:3" ht="12.75">
      <c r="A167">
        <v>159</v>
      </c>
      <c r="B167">
        <v>0</v>
      </c>
      <c r="C167">
        <v>0.8883100024707701</v>
      </c>
    </row>
    <row r="168" spans="1:3" ht="12.75">
      <c r="A168">
        <v>160</v>
      </c>
      <c r="B168">
        <v>9.999999992515995E-07</v>
      </c>
      <c r="C168">
        <v>1.1867383325413488</v>
      </c>
    </row>
    <row r="169" spans="1:3" ht="12.75">
      <c r="A169">
        <v>161</v>
      </c>
      <c r="B169">
        <v>-9.999999992515995E-07</v>
      </c>
      <c r="C169">
        <v>1.1188960002235608</v>
      </c>
    </row>
    <row r="170" spans="1:3" ht="12.75">
      <c r="A170">
        <v>162</v>
      </c>
      <c r="B170">
        <v>0</v>
      </c>
      <c r="C170">
        <v>1.4279305669304834</v>
      </c>
    </row>
    <row r="171" spans="1:3" ht="12.75">
      <c r="A171">
        <v>163</v>
      </c>
      <c r="B171">
        <v>0</v>
      </c>
      <c r="C171">
        <v>0.755368416948178</v>
      </c>
    </row>
    <row r="172" spans="1:3" ht="12.75">
      <c r="A172">
        <v>164</v>
      </c>
      <c r="B172">
        <v>0</v>
      </c>
      <c r="C172">
        <v>0.9072284384323656</v>
      </c>
    </row>
    <row r="173" spans="1:3" ht="12.75">
      <c r="A173">
        <v>165</v>
      </c>
      <c r="B173">
        <v>0</v>
      </c>
      <c r="C173">
        <v>0.7830251021431334</v>
      </c>
    </row>
    <row r="174" spans="1:3" ht="12.75">
      <c r="A174">
        <v>166</v>
      </c>
      <c r="B174">
        <v>0</v>
      </c>
      <c r="C174">
        <v>1.2202737655614166</v>
      </c>
    </row>
    <row r="175" spans="1:3" ht="12.75">
      <c r="A175">
        <v>167</v>
      </c>
      <c r="B175">
        <v>0</v>
      </c>
      <c r="C175">
        <v>1.2587841270553346</v>
      </c>
    </row>
    <row r="176" spans="1:3" ht="12.75">
      <c r="A176">
        <v>168</v>
      </c>
      <c r="B176">
        <v>-9.999999992515995E-07</v>
      </c>
      <c r="C176">
        <v>0.8984563827420926</v>
      </c>
    </row>
    <row r="177" spans="1:3" ht="12.75">
      <c r="A177">
        <v>169</v>
      </c>
      <c r="B177">
        <v>0</v>
      </c>
      <c r="C177">
        <v>0.648197802785845</v>
      </c>
    </row>
    <row r="178" spans="1:3" ht="12.75">
      <c r="A178">
        <v>170</v>
      </c>
      <c r="B178">
        <v>0</v>
      </c>
      <c r="C178">
        <v>1.0182022815362735</v>
      </c>
    </row>
    <row r="179" spans="1:3" ht="12.75">
      <c r="A179">
        <v>171</v>
      </c>
      <c r="B179">
        <v>0</v>
      </c>
      <c r="C179">
        <v>0.913744140340967</v>
      </c>
    </row>
    <row r="180" spans="1:3" ht="12.75">
      <c r="A180">
        <v>172</v>
      </c>
      <c r="B180">
        <v>9.999999992515995E-07</v>
      </c>
      <c r="C180">
        <v>1.2237634173227763</v>
      </c>
    </row>
    <row r="181" spans="1:3" ht="12.75">
      <c r="A181">
        <v>173</v>
      </c>
      <c r="B181">
        <v>-9.999999992515995E-07</v>
      </c>
      <c r="C181">
        <v>0.6797231712247906</v>
      </c>
    </row>
    <row r="182" spans="1:3" ht="12.75">
      <c r="A182">
        <v>174</v>
      </c>
      <c r="B182">
        <v>-9.999999992515995E-07</v>
      </c>
      <c r="C182">
        <v>0.5605617754862579</v>
      </c>
    </row>
    <row r="183" spans="1:3" ht="12.75">
      <c r="A183">
        <v>175</v>
      </c>
      <c r="B183">
        <v>0</v>
      </c>
      <c r="C183">
        <v>0.826052777843443</v>
      </c>
    </row>
    <row r="184" spans="1:3" ht="12.75">
      <c r="A184">
        <v>176</v>
      </c>
      <c r="B184">
        <v>9.999999983634211E-07</v>
      </c>
      <c r="C184">
        <v>0.9297723917747653</v>
      </c>
    </row>
    <row r="185" spans="1:3" ht="12.75">
      <c r="A185">
        <v>177</v>
      </c>
      <c r="B185">
        <v>0</v>
      </c>
      <c r="C185">
        <v>1.3221097855941173</v>
      </c>
    </row>
    <row r="186" spans="1:3" ht="12.75">
      <c r="A186">
        <v>178</v>
      </c>
      <c r="B186">
        <v>0</v>
      </c>
      <c r="C186">
        <v>1.522148116376786</v>
      </c>
    </row>
    <row r="187" spans="1:3" ht="12.75">
      <c r="A187">
        <v>179</v>
      </c>
      <c r="B187">
        <v>-9.999999992515995E-07</v>
      </c>
      <c r="C187">
        <v>0.9867231830080322</v>
      </c>
    </row>
    <row r="188" spans="1:3" ht="12.75">
      <c r="A188">
        <v>180</v>
      </c>
      <c r="B188">
        <v>0</v>
      </c>
      <c r="C188">
        <v>0.9600593622823859</v>
      </c>
    </row>
    <row r="189" spans="1:3" ht="12.75">
      <c r="A189">
        <v>181</v>
      </c>
      <c r="B189">
        <v>0</v>
      </c>
      <c r="C189">
        <v>0.8077571673084796</v>
      </c>
    </row>
    <row r="190" spans="1:3" ht="12.75">
      <c r="A190">
        <v>182</v>
      </c>
      <c r="B190">
        <v>0</v>
      </c>
      <c r="C190">
        <v>1.565392556804772</v>
      </c>
    </row>
    <row r="191" spans="1:3" ht="12.75">
      <c r="A191">
        <v>183</v>
      </c>
      <c r="B191">
        <v>-9.999999992515995E-07</v>
      </c>
      <c r="C191">
        <v>0.8978344102269198</v>
      </c>
    </row>
    <row r="192" spans="1:3" ht="12.75">
      <c r="A192">
        <v>184</v>
      </c>
      <c r="B192">
        <v>0</v>
      </c>
      <c r="C192">
        <v>1.1877801596923092</v>
      </c>
    </row>
    <row r="193" spans="1:3" ht="12.75">
      <c r="A193">
        <v>185</v>
      </c>
      <c r="B193">
        <v>-9.999999992515995E-07</v>
      </c>
      <c r="C193">
        <v>1.0764788754645118</v>
      </c>
    </row>
    <row r="194" spans="1:3" ht="12.75">
      <c r="A194">
        <v>186</v>
      </c>
      <c r="B194">
        <v>-9.999999992515995E-07</v>
      </c>
      <c r="C194">
        <v>0.9336872745381203</v>
      </c>
    </row>
    <row r="195" spans="1:3" ht="12.75">
      <c r="A195">
        <v>187</v>
      </c>
      <c r="B195">
        <v>9.999999992515995E-07</v>
      </c>
      <c r="C195">
        <v>1.1607849661157137</v>
      </c>
    </row>
    <row r="196" spans="1:3" ht="12.75">
      <c r="A196">
        <v>188</v>
      </c>
      <c r="B196">
        <v>0</v>
      </c>
      <c r="C196">
        <v>1.1165635144600439</v>
      </c>
    </row>
    <row r="197" spans="1:3" ht="12.75">
      <c r="A197">
        <v>189</v>
      </c>
      <c r="B197">
        <v>-9.999999992515995E-07</v>
      </c>
      <c r="C197">
        <v>0.9074091087315137</v>
      </c>
    </row>
    <row r="198" spans="1:3" ht="12.75">
      <c r="A198">
        <v>190</v>
      </c>
      <c r="B198">
        <v>0</v>
      </c>
      <c r="C198">
        <v>1.0305920024226851</v>
      </c>
    </row>
    <row r="199" spans="1:3" ht="12.75">
      <c r="A199">
        <v>191</v>
      </c>
      <c r="B199">
        <v>0</v>
      </c>
      <c r="C199">
        <v>0.7691080302597215</v>
      </c>
    </row>
    <row r="200" spans="1:3" ht="12.75">
      <c r="A200">
        <v>192</v>
      </c>
      <c r="B200">
        <v>0</v>
      </c>
      <c r="C200">
        <v>1.1732991207712085</v>
      </c>
    </row>
    <row r="201" spans="1:3" ht="12.75">
      <c r="A201">
        <v>193</v>
      </c>
      <c r="B201">
        <v>9.999999992515995E-07</v>
      </c>
      <c r="C201">
        <v>1.2365653828648118</v>
      </c>
    </row>
    <row r="202" spans="1:3" ht="12.75">
      <c r="A202">
        <v>194</v>
      </c>
      <c r="B202">
        <v>0</v>
      </c>
      <c r="C202">
        <v>0.7695393760329754</v>
      </c>
    </row>
    <row r="203" spans="1:3" ht="12.75">
      <c r="A203">
        <v>195</v>
      </c>
      <c r="B203">
        <v>0</v>
      </c>
      <c r="C203">
        <v>1.0457780590830716</v>
      </c>
    </row>
    <row r="204" spans="1:3" ht="12.75">
      <c r="A204">
        <v>196</v>
      </c>
      <c r="B204">
        <v>0</v>
      </c>
      <c r="C204">
        <v>1.0350970405047182</v>
      </c>
    </row>
    <row r="205" spans="1:3" ht="12.75">
      <c r="A205">
        <v>197</v>
      </c>
      <c r="B205">
        <v>0</v>
      </c>
      <c r="C205">
        <v>0.9924789857413162</v>
      </c>
    </row>
    <row r="206" spans="1:3" ht="12.75">
      <c r="A206">
        <v>198</v>
      </c>
      <c r="B206">
        <v>0</v>
      </c>
      <c r="C206">
        <v>1.2001969484000754</v>
      </c>
    </row>
    <row r="207" spans="1:3" ht="12.75">
      <c r="A207">
        <v>199</v>
      </c>
      <c r="B207">
        <v>-9.999999992515995E-07</v>
      </c>
      <c r="C207">
        <v>1.063193618800173</v>
      </c>
    </row>
    <row r="208" spans="1:3" ht="12.75">
      <c r="A208">
        <v>200</v>
      </c>
      <c r="B208">
        <v>9.999999974752427E-07</v>
      </c>
      <c r="C208">
        <v>1.3337987656303358</v>
      </c>
    </row>
    <row r="209" spans="1:3" ht="12.75">
      <c r="A209">
        <v>201</v>
      </c>
      <c r="B209">
        <v>-9.999999992515995E-07</v>
      </c>
      <c r="C209">
        <v>0.783268793661218</v>
      </c>
    </row>
    <row r="210" spans="1:3" ht="12.75">
      <c r="A210">
        <v>202</v>
      </c>
      <c r="B210">
        <v>-9.999999992515995E-07</v>
      </c>
      <c r="C210">
        <v>0.7748300241947879</v>
      </c>
    </row>
    <row r="211" spans="1:3" ht="12.75">
      <c r="A211">
        <v>203</v>
      </c>
      <c r="B211">
        <v>9.999999992515995E-07</v>
      </c>
      <c r="C211">
        <v>1.1787598932329335</v>
      </c>
    </row>
    <row r="212" spans="1:3" ht="12.75">
      <c r="A212">
        <v>204</v>
      </c>
      <c r="B212">
        <v>-9.999999974752427E-07</v>
      </c>
      <c r="C212">
        <v>1.0332419454865858</v>
      </c>
    </row>
    <row r="213" spans="1:3" ht="12.75">
      <c r="A213">
        <v>205</v>
      </c>
      <c r="B213">
        <v>0</v>
      </c>
      <c r="C213">
        <v>0.7559594407799873</v>
      </c>
    </row>
    <row r="214" spans="1:3" ht="12.75">
      <c r="A214">
        <v>206</v>
      </c>
      <c r="B214">
        <v>9.999999992515995E-07</v>
      </c>
      <c r="C214">
        <v>0.9956528471228872</v>
      </c>
    </row>
    <row r="215" spans="1:3" ht="12.75">
      <c r="A215">
        <v>207</v>
      </c>
      <c r="B215">
        <v>0</v>
      </c>
      <c r="C215">
        <v>1.7443488123677109</v>
      </c>
    </row>
    <row r="216" spans="1:3" ht="12.75">
      <c r="A216">
        <v>208</v>
      </c>
      <c r="B216">
        <v>0</v>
      </c>
      <c r="C216">
        <v>1.127257292240314</v>
      </c>
    </row>
    <row r="217" spans="1:3" ht="12.75">
      <c r="A217">
        <v>209</v>
      </c>
      <c r="B217">
        <v>0</v>
      </c>
      <c r="C217">
        <v>1.2830149383289104</v>
      </c>
    </row>
    <row r="218" spans="1:3" ht="12.75">
      <c r="A218">
        <v>210</v>
      </c>
      <c r="B218">
        <v>0</v>
      </c>
      <c r="C218">
        <v>1.0575038664352345</v>
      </c>
    </row>
    <row r="219" spans="1:3" ht="12.75">
      <c r="A219">
        <v>211</v>
      </c>
      <c r="B219">
        <v>-9.999999992515995E-07</v>
      </c>
      <c r="C219">
        <v>0.8630086256714298</v>
      </c>
    </row>
    <row r="220" spans="1:3" ht="12.75">
      <c r="A220">
        <v>212</v>
      </c>
      <c r="B220">
        <v>0</v>
      </c>
      <c r="C220">
        <v>1.0014075819193078</v>
      </c>
    </row>
    <row r="221" spans="1:3" ht="12.75">
      <c r="A221">
        <v>213</v>
      </c>
      <c r="B221">
        <v>0</v>
      </c>
      <c r="C221">
        <v>1.1103587185605177</v>
      </c>
    </row>
    <row r="222" spans="1:3" ht="12.75">
      <c r="A222">
        <v>214</v>
      </c>
      <c r="B222">
        <v>-9.999999992515995E-07</v>
      </c>
      <c r="C222">
        <v>0.9864408102167906</v>
      </c>
    </row>
    <row r="223" spans="1:3" ht="12.75">
      <c r="A223">
        <v>215</v>
      </c>
      <c r="B223">
        <v>0</v>
      </c>
      <c r="C223">
        <v>1.087283718646327</v>
      </c>
    </row>
    <row r="224" spans="1:3" ht="12.75">
      <c r="A224">
        <v>216</v>
      </c>
      <c r="B224">
        <v>-9.999999992515995E-07</v>
      </c>
      <c r="C224">
        <v>0.9288679102944097</v>
      </c>
    </row>
    <row r="225" spans="1:3" ht="12.75">
      <c r="A225">
        <v>217</v>
      </c>
      <c r="B225">
        <v>9.999999983634211E-07</v>
      </c>
      <c r="C225">
        <v>1.2566337891223751</v>
      </c>
    </row>
    <row r="226" spans="1:3" ht="12.75">
      <c r="A226">
        <v>218</v>
      </c>
      <c r="B226">
        <v>9.999999992515995E-07</v>
      </c>
      <c r="C226">
        <v>1.3566483843819717</v>
      </c>
    </row>
    <row r="227" spans="1:3" ht="12.75">
      <c r="A227">
        <v>219</v>
      </c>
      <c r="B227">
        <v>-9.999999992515995E-07</v>
      </c>
      <c r="C227">
        <v>0.902431899044891</v>
      </c>
    </row>
    <row r="228" spans="1:3" ht="12.75">
      <c r="A228">
        <v>220</v>
      </c>
      <c r="B228">
        <v>-9.999999992515995E-07</v>
      </c>
      <c r="C228">
        <v>0.7888214481329352</v>
      </c>
    </row>
    <row r="229" spans="1:3" ht="12.75">
      <c r="A229">
        <v>221</v>
      </c>
      <c r="B229">
        <v>9.999999992515995E-07</v>
      </c>
      <c r="C229">
        <v>0.8352370933987092</v>
      </c>
    </row>
    <row r="230" spans="1:3" ht="12.75">
      <c r="A230">
        <v>222</v>
      </c>
      <c r="B230">
        <v>0</v>
      </c>
      <c r="C230">
        <v>1.1912390913941813</v>
      </c>
    </row>
    <row r="231" spans="1:3" ht="12.75">
      <c r="A231">
        <v>223</v>
      </c>
      <c r="B231">
        <v>0</v>
      </c>
      <c r="C231">
        <v>0.8706726901503781</v>
      </c>
    </row>
    <row r="232" spans="1:3" ht="12.75">
      <c r="A232">
        <v>224</v>
      </c>
      <c r="B232">
        <v>0</v>
      </c>
      <c r="C232">
        <v>1.2434012695291985</v>
      </c>
    </row>
    <row r="233" spans="1:3" ht="12.75">
      <c r="A233">
        <v>225</v>
      </c>
      <c r="B233">
        <v>0</v>
      </c>
      <c r="C233">
        <v>1.1152295773407757</v>
      </c>
    </row>
    <row r="234" spans="1:3" ht="12.75">
      <c r="A234">
        <v>226</v>
      </c>
      <c r="B234">
        <v>9.999999992515995E-07</v>
      </c>
      <c r="C234">
        <v>1.3463171875698072</v>
      </c>
    </row>
    <row r="235" spans="1:3" ht="12.75">
      <c r="A235">
        <v>227</v>
      </c>
      <c r="B235">
        <v>0</v>
      </c>
      <c r="C235">
        <v>0.8465616619776445</v>
      </c>
    </row>
    <row r="236" spans="1:3" ht="12.75">
      <c r="A236">
        <v>228</v>
      </c>
      <c r="B236">
        <v>9.999999974752427E-07</v>
      </c>
      <c r="C236">
        <v>1.2099125798130403</v>
      </c>
    </row>
    <row r="237" spans="1:3" ht="12.75">
      <c r="A237">
        <v>229</v>
      </c>
      <c r="B237">
        <v>0</v>
      </c>
      <c r="C237">
        <v>1.102050946167005</v>
      </c>
    </row>
    <row r="238" spans="1:3" ht="12.75">
      <c r="A238">
        <v>230</v>
      </c>
      <c r="B238">
        <v>0</v>
      </c>
      <c r="C238">
        <v>0.6646786497401274</v>
      </c>
    </row>
    <row r="239" spans="1:3" ht="12.75">
      <c r="A239">
        <v>231</v>
      </c>
      <c r="B239">
        <v>0</v>
      </c>
      <c r="C239">
        <v>1.0802420105081594</v>
      </c>
    </row>
    <row r="240" spans="1:3" ht="12.75">
      <c r="A240">
        <v>232</v>
      </c>
      <c r="B240">
        <v>0</v>
      </c>
      <c r="C240">
        <v>0.4823649777844343</v>
      </c>
    </row>
    <row r="241" spans="1:3" ht="12.75">
      <c r="A241">
        <v>233</v>
      </c>
      <c r="B241">
        <v>9.999999992515995E-07</v>
      </c>
      <c r="C241">
        <v>1.4653055231669554</v>
      </c>
    </row>
    <row r="242" spans="1:3" ht="12.75">
      <c r="A242">
        <v>234</v>
      </c>
      <c r="B242">
        <v>0</v>
      </c>
      <c r="C242">
        <v>1.201089992767849</v>
      </c>
    </row>
    <row r="243" spans="1:3" ht="12.75">
      <c r="A243">
        <v>235</v>
      </c>
      <c r="B243">
        <v>-9.999999992515995E-07</v>
      </c>
      <c r="C243">
        <v>1.1114796469661268</v>
      </c>
    </row>
    <row r="244" spans="1:3" ht="12.75">
      <c r="A244">
        <v>236</v>
      </c>
      <c r="B244">
        <v>9.999999992515995E-07</v>
      </c>
      <c r="C244">
        <v>1.2595071750822515</v>
      </c>
    </row>
    <row r="245" spans="1:3" ht="12.75">
      <c r="A245">
        <v>237</v>
      </c>
      <c r="B245">
        <v>0</v>
      </c>
      <c r="C245">
        <v>0.8206324807610486</v>
      </c>
    </row>
    <row r="246" spans="1:3" ht="12.75">
      <c r="A246">
        <v>238</v>
      </c>
      <c r="B246">
        <v>0</v>
      </c>
      <c r="C246">
        <v>0.7469686346670661</v>
      </c>
    </row>
    <row r="247" spans="1:3" ht="12.75">
      <c r="A247">
        <v>239</v>
      </c>
      <c r="B247">
        <v>0</v>
      </c>
      <c r="C247">
        <v>0.9529115237751311</v>
      </c>
    </row>
    <row r="248" spans="1:3" ht="12.75">
      <c r="A248">
        <v>240</v>
      </c>
      <c r="B248">
        <v>9.999999992515995E-07</v>
      </c>
      <c r="C248">
        <v>1.198788720010388</v>
      </c>
    </row>
    <row r="249" spans="1:3" ht="12.75">
      <c r="A249">
        <v>241</v>
      </c>
      <c r="B249">
        <v>-9.999999992515995E-07</v>
      </c>
      <c r="C249">
        <v>0.9463764406919245</v>
      </c>
    </row>
    <row r="250" spans="1:3" ht="12.75">
      <c r="A250">
        <v>242</v>
      </c>
      <c r="B250">
        <v>9.999999983634211E-07</v>
      </c>
      <c r="C250">
        <v>0.9608463776379161</v>
      </c>
    </row>
    <row r="251" spans="1:3" ht="12.75">
      <c r="A251">
        <v>243</v>
      </c>
      <c r="B251">
        <v>0</v>
      </c>
      <c r="C251">
        <v>1.2038944004341194</v>
      </c>
    </row>
    <row r="252" spans="1:3" ht="12.75">
      <c r="A252">
        <v>244</v>
      </c>
      <c r="B252">
        <v>9.999999992515995E-07</v>
      </c>
      <c r="C252">
        <v>1.4466086683826842</v>
      </c>
    </row>
    <row r="253" spans="1:3" ht="12.75">
      <c r="A253">
        <v>245</v>
      </c>
      <c r="B253">
        <v>0</v>
      </c>
      <c r="C253">
        <v>1.0237141402576206</v>
      </c>
    </row>
    <row r="254" spans="1:3" ht="12.75">
      <c r="A254">
        <v>246</v>
      </c>
      <c r="B254">
        <v>0</v>
      </c>
      <c r="C254">
        <v>1.0486373072015591</v>
      </c>
    </row>
    <row r="255" spans="1:3" ht="12.75">
      <c r="A255">
        <v>247</v>
      </c>
      <c r="B255">
        <v>0</v>
      </c>
      <c r="C255">
        <v>1.2740273851391182</v>
      </c>
    </row>
    <row r="256" spans="1:3" ht="12.75">
      <c r="A256">
        <v>248</v>
      </c>
      <c r="B256">
        <v>0</v>
      </c>
      <c r="C256">
        <v>0.8561824182537391</v>
      </c>
    </row>
    <row r="257" spans="1:3" ht="12.75">
      <c r="A257">
        <v>249</v>
      </c>
      <c r="B257">
        <v>9.999999992515995E-07</v>
      </c>
      <c r="C257">
        <v>0.9895137433486695</v>
      </c>
    </row>
    <row r="258" spans="1:3" ht="12.75">
      <c r="A258">
        <v>250</v>
      </c>
      <c r="B258">
        <v>9.999999992515995E-07</v>
      </c>
      <c r="C258">
        <v>1.1363123832256878</v>
      </c>
    </row>
    <row r="259" spans="1:3" ht="12.75">
      <c r="A259">
        <v>251</v>
      </c>
      <c r="B259">
        <v>9.999999992515995E-07</v>
      </c>
      <c r="C259">
        <v>1.237324626230777</v>
      </c>
    </row>
    <row r="260" spans="1:3" ht="12.75">
      <c r="A260">
        <v>252</v>
      </c>
      <c r="B260">
        <v>-9.999999992515995E-07</v>
      </c>
      <c r="C260">
        <v>0.7569211468601931</v>
      </c>
    </row>
    <row r="261" spans="1:3" ht="12.75">
      <c r="A261">
        <v>253</v>
      </c>
      <c r="B261">
        <v>9.999999992515995E-07</v>
      </c>
      <c r="C261">
        <v>1.6515868738527033</v>
      </c>
    </row>
    <row r="262" spans="1:3" ht="12.75">
      <c r="A262">
        <v>254</v>
      </c>
      <c r="B262">
        <v>0</v>
      </c>
      <c r="C262">
        <v>1.078760234502206</v>
      </c>
    </row>
    <row r="263" spans="1:3" ht="12.75">
      <c r="A263">
        <v>255</v>
      </c>
      <c r="B263">
        <v>0</v>
      </c>
      <c r="C263">
        <v>0.9253201712886796</v>
      </c>
    </row>
    <row r="264" spans="1:3" ht="12.75">
      <c r="A264">
        <v>256</v>
      </c>
      <c r="B264">
        <v>0</v>
      </c>
      <c r="C264">
        <v>0.5132680829718447</v>
      </c>
    </row>
    <row r="265" spans="1:3" ht="12.75">
      <c r="A265">
        <v>257</v>
      </c>
      <c r="B265">
        <v>9.999999992515995E-07</v>
      </c>
      <c r="C265">
        <v>1.356777776174334</v>
      </c>
    </row>
    <row r="266" spans="1:3" ht="12.75">
      <c r="A266">
        <v>258</v>
      </c>
      <c r="B266">
        <v>0</v>
      </c>
      <c r="C266">
        <v>0.8898741640905757</v>
      </c>
    </row>
    <row r="267" spans="1:3" ht="12.75">
      <c r="A267">
        <v>259</v>
      </c>
      <c r="B267">
        <v>-9.999999992515995E-07</v>
      </c>
      <c r="C267">
        <v>0.750609395973689</v>
      </c>
    </row>
    <row r="268" spans="1:3" ht="12.75">
      <c r="A268">
        <v>260</v>
      </c>
      <c r="B268">
        <v>0</v>
      </c>
      <c r="C268">
        <v>0.8766517955371856</v>
      </c>
    </row>
    <row r="269" spans="1:3" ht="12.75">
      <c r="A269">
        <v>261</v>
      </c>
      <c r="B269">
        <v>-9.999999992515995E-07</v>
      </c>
      <c r="C269">
        <v>0.82780770835192</v>
      </c>
    </row>
    <row r="270" spans="1:3" ht="12.75">
      <c r="A270">
        <v>262</v>
      </c>
      <c r="B270">
        <v>9.999999974752427E-07</v>
      </c>
      <c r="C270">
        <v>1.2737666858845451</v>
      </c>
    </row>
    <row r="271" spans="1:3" ht="12.75">
      <c r="A271">
        <v>263</v>
      </c>
      <c r="B271">
        <v>0</v>
      </c>
      <c r="C271">
        <v>1.386537717499613</v>
      </c>
    </row>
    <row r="272" spans="1:3" ht="12.75">
      <c r="A272">
        <v>264</v>
      </c>
      <c r="B272">
        <v>0</v>
      </c>
      <c r="C272">
        <v>0.975377146322929</v>
      </c>
    </row>
    <row r="273" spans="1:3" ht="12.75">
      <c r="A273">
        <v>265</v>
      </c>
      <c r="B273">
        <v>0</v>
      </c>
      <c r="C273">
        <v>1.1674392705007115</v>
      </c>
    </row>
    <row r="274" spans="1:3" ht="12.75">
      <c r="A274">
        <v>266</v>
      </c>
      <c r="B274">
        <v>9.999999992515995E-07</v>
      </c>
      <c r="C274">
        <v>1.3034557738571824</v>
      </c>
    </row>
    <row r="275" spans="1:3" ht="12.75">
      <c r="A275">
        <v>267</v>
      </c>
      <c r="B275">
        <v>0</v>
      </c>
      <c r="C275">
        <v>1.1196436042012516</v>
      </c>
    </row>
    <row r="276" spans="1:3" ht="12.75">
      <c r="A276">
        <v>268</v>
      </c>
      <c r="B276">
        <v>-9.999999992515995E-07</v>
      </c>
      <c r="C276">
        <v>0.9498781654653974</v>
      </c>
    </row>
    <row r="277" spans="1:3" ht="12.75">
      <c r="A277">
        <v>269</v>
      </c>
      <c r="B277">
        <v>0</v>
      </c>
      <c r="C277">
        <v>0.7782433395979825</v>
      </c>
    </row>
    <row r="278" spans="1:3" ht="12.75">
      <c r="A278">
        <v>270</v>
      </c>
      <c r="B278">
        <v>0</v>
      </c>
      <c r="C278">
        <v>1.2471656624977323</v>
      </c>
    </row>
    <row r="279" spans="1:3" ht="12.75">
      <c r="A279">
        <v>271</v>
      </c>
      <c r="B279">
        <v>0</v>
      </c>
      <c r="C279">
        <v>0.8307044927993942</v>
      </c>
    </row>
    <row r="280" spans="1:3" ht="12.75">
      <c r="A280">
        <v>272</v>
      </c>
      <c r="B280">
        <v>0</v>
      </c>
      <c r="C280">
        <v>1.5860132546880625</v>
      </c>
    </row>
    <row r="281" spans="1:3" ht="12.75">
      <c r="A281">
        <v>273</v>
      </c>
      <c r="B281">
        <v>0</v>
      </c>
      <c r="C281">
        <v>1.3000834045682275</v>
      </c>
    </row>
    <row r="282" spans="1:3" ht="12.75">
      <c r="A282">
        <v>274</v>
      </c>
      <c r="B282">
        <v>-9.999999992515995E-07</v>
      </c>
      <c r="C282">
        <v>1.232838499647156</v>
      </c>
    </row>
    <row r="283" spans="1:3" ht="12.75">
      <c r="A283">
        <v>275</v>
      </c>
      <c r="B283">
        <v>-9.999999974752427E-07</v>
      </c>
      <c r="C283">
        <v>1.230119807266776</v>
      </c>
    </row>
    <row r="284" spans="1:3" ht="12.75">
      <c r="A284">
        <v>276</v>
      </c>
      <c r="B284">
        <v>-9.999999974752427E-07</v>
      </c>
      <c r="C284">
        <v>1.1748858847750538</v>
      </c>
    </row>
    <row r="285" spans="1:3" ht="12.75">
      <c r="A285">
        <v>277</v>
      </c>
      <c r="B285">
        <v>0</v>
      </c>
      <c r="C285">
        <v>1.1163005257558798</v>
      </c>
    </row>
    <row r="286" spans="1:3" ht="12.75">
      <c r="A286">
        <v>278</v>
      </c>
      <c r="B286">
        <v>0</v>
      </c>
      <c r="C286">
        <v>1.1237549956539032</v>
      </c>
    </row>
    <row r="287" spans="1:3" ht="12.75">
      <c r="A287">
        <v>279</v>
      </c>
      <c r="B287">
        <v>0</v>
      </c>
      <c r="C287">
        <v>1.2365030050417514</v>
      </c>
    </row>
    <row r="288" spans="1:3" ht="12.75">
      <c r="A288">
        <v>280</v>
      </c>
      <c r="B288">
        <v>0</v>
      </c>
      <c r="C288">
        <v>0.9817659774485468</v>
      </c>
    </row>
    <row r="289" spans="1:3" ht="12.75">
      <c r="A289">
        <v>281</v>
      </c>
      <c r="B289">
        <v>-9.999999992515995E-07</v>
      </c>
      <c r="C289">
        <v>0.906194359221552</v>
      </c>
    </row>
    <row r="290" spans="1:3" ht="12.75">
      <c r="A290">
        <v>282</v>
      </c>
      <c r="B290">
        <v>9.999999992515995E-07</v>
      </c>
      <c r="C290">
        <v>0.9963759959759575</v>
      </c>
    </row>
    <row r="291" spans="1:3" ht="12.75">
      <c r="A291">
        <v>283</v>
      </c>
      <c r="B291">
        <v>9.999999992515995E-07</v>
      </c>
      <c r="C291">
        <v>1.154660698869255</v>
      </c>
    </row>
    <row r="292" spans="1:3" ht="12.75">
      <c r="A292">
        <v>284</v>
      </c>
      <c r="B292">
        <v>0</v>
      </c>
      <c r="C292">
        <v>0.8215255699835969</v>
      </c>
    </row>
    <row r="293" spans="1:3" ht="12.75">
      <c r="A293">
        <v>285</v>
      </c>
      <c r="B293">
        <v>0</v>
      </c>
      <c r="C293">
        <v>1.2411831142310177</v>
      </c>
    </row>
    <row r="294" spans="1:3" ht="12.75">
      <c r="A294">
        <v>286</v>
      </c>
      <c r="B294">
        <v>-9.999999992515995E-07</v>
      </c>
      <c r="C294">
        <v>1.0420747603586515</v>
      </c>
    </row>
    <row r="295" spans="1:3" ht="12.75">
      <c r="A295">
        <v>287</v>
      </c>
      <c r="B295">
        <v>-9.999999983634211E-07</v>
      </c>
      <c r="C295">
        <v>0.8086396535606448</v>
      </c>
    </row>
    <row r="296" spans="1:3" ht="12.75">
      <c r="A296">
        <v>288</v>
      </c>
      <c r="B296">
        <v>9.999999992515995E-07</v>
      </c>
      <c r="C296">
        <v>1.1996703731553398</v>
      </c>
    </row>
    <row r="297" spans="1:3" ht="12.75">
      <c r="A297">
        <v>289</v>
      </c>
      <c r="B297">
        <v>0</v>
      </c>
      <c r="C297">
        <v>1.1912196663911558</v>
      </c>
    </row>
    <row r="298" spans="1:3" ht="12.75">
      <c r="A298">
        <v>290</v>
      </c>
      <c r="B298">
        <v>-9.999999992515995E-07</v>
      </c>
      <c r="C298">
        <v>0.9999628735779423</v>
      </c>
    </row>
    <row r="299" spans="1:3" ht="12.75">
      <c r="A299">
        <v>291</v>
      </c>
      <c r="B299">
        <v>-9.999999992515995E-07</v>
      </c>
      <c r="C299">
        <v>0.9251588310391294</v>
      </c>
    </row>
    <row r="300" spans="1:3" ht="12.75">
      <c r="A300">
        <v>292</v>
      </c>
      <c r="B300">
        <v>-9.999999992515995E-07</v>
      </c>
      <c r="C300">
        <v>0.7815020569243127</v>
      </c>
    </row>
    <row r="301" spans="1:3" ht="12.75">
      <c r="A301">
        <v>293</v>
      </c>
      <c r="B301">
        <v>9.999999992515995E-07</v>
      </c>
      <c r="C301">
        <v>1.1101877130509503</v>
      </c>
    </row>
    <row r="302" spans="1:3" ht="12.75">
      <c r="A302">
        <v>294</v>
      </c>
      <c r="B302">
        <v>0</v>
      </c>
      <c r="C302">
        <v>1.0905904112527156</v>
      </c>
    </row>
    <row r="303" spans="1:3" ht="12.75">
      <c r="A303">
        <v>295</v>
      </c>
      <c r="B303">
        <v>0</v>
      </c>
      <c r="C303">
        <v>0.43224283959659304</v>
      </c>
    </row>
    <row r="304" spans="1:3" ht="12.75">
      <c r="A304">
        <v>296</v>
      </c>
      <c r="B304">
        <v>0</v>
      </c>
      <c r="C304">
        <v>1.1305049903706141</v>
      </c>
    </row>
    <row r="305" spans="1:3" ht="12.75">
      <c r="A305">
        <v>297</v>
      </c>
      <c r="B305">
        <v>0</v>
      </c>
      <c r="C305">
        <v>0.9724912074056564</v>
      </c>
    </row>
    <row r="306" spans="1:3" ht="12.75">
      <c r="A306">
        <v>298</v>
      </c>
      <c r="B306">
        <v>-9.999999992515995E-07</v>
      </c>
      <c r="C306">
        <v>0.5628701271975765</v>
      </c>
    </row>
    <row r="307" spans="1:3" ht="12.75">
      <c r="A307">
        <v>299</v>
      </c>
      <c r="B307">
        <v>9.999999992515995E-07</v>
      </c>
      <c r="C307">
        <v>1.2505639030984237</v>
      </c>
    </row>
    <row r="308" spans="1:3" ht="12.75">
      <c r="A308">
        <v>300</v>
      </c>
      <c r="B308">
        <v>-9.999999992515995E-07</v>
      </c>
      <c r="C308">
        <v>1.1641424842848533</v>
      </c>
    </row>
    <row r="309" spans="1:3" ht="12.75">
      <c r="A309">
        <v>301</v>
      </c>
      <c r="B309">
        <v>0</v>
      </c>
      <c r="C309">
        <v>1.2199709677099924</v>
      </c>
    </row>
    <row r="310" spans="1:3" ht="12.75">
      <c r="A310">
        <v>302</v>
      </c>
      <c r="B310">
        <v>9.999999992515995E-07</v>
      </c>
      <c r="C310">
        <v>1.2302600006773707</v>
      </c>
    </row>
    <row r="311" spans="1:3" ht="12.75">
      <c r="A311">
        <v>303</v>
      </c>
      <c r="B311">
        <v>0</v>
      </c>
      <c r="C311">
        <v>0.8332732954377156</v>
      </c>
    </row>
    <row r="312" spans="1:3" ht="12.75">
      <c r="A312">
        <v>304</v>
      </c>
      <c r="B312">
        <v>9.999999992515995E-07</v>
      </c>
      <c r="C312">
        <v>0.9983382953376548</v>
      </c>
    </row>
    <row r="313" spans="1:3" ht="12.75">
      <c r="A313">
        <v>305</v>
      </c>
      <c r="B313">
        <v>-9.999999992515995E-07</v>
      </c>
      <c r="C313">
        <v>0.78385957612417</v>
      </c>
    </row>
    <row r="314" spans="1:3" ht="12.75">
      <c r="A314">
        <v>306</v>
      </c>
      <c r="B314">
        <v>0</v>
      </c>
      <c r="C314">
        <v>0.8645072210507536</v>
      </c>
    </row>
    <row r="315" spans="1:3" ht="12.75">
      <c r="A315">
        <v>307</v>
      </c>
      <c r="B315">
        <v>9.999999992515995E-07</v>
      </c>
      <c r="C315">
        <v>1.1472346261171913</v>
      </c>
    </row>
    <row r="316" spans="1:3" ht="12.75">
      <c r="A316">
        <v>308</v>
      </c>
      <c r="B316">
        <v>0</v>
      </c>
      <c r="C316">
        <v>0.9921330742612665</v>
      </c>
    </row>
    <row r="317" spans="1:3" ht="12.75">
      <c r="A317">
        <v>309</v>
      </c>
      <c r="B317">
        <v>0</v>
      </c>
      <c r="C317">
        <v>1.0399310327783065</v>
      </c>
    </row>
    <row r="318" spans="1:3" ht="12.75">
      <c r="A318">
        <v>310</v>
      </c>
      <c r="B318">
        <v>-9.999999992515995E-07</v>
      </c>
      <c r="C318">
        <v>0.8425156956440646</v>
      </c>
    </row>
    <row r="319" spans="1:3" ht="12.75">
      <c r="A319">
        <v>311</v>
      </c>
      <c r="B319">
        <v>0</v>
      </c>
      <c r="C319">
        <v>0.9686753879248354</v>
      </c>
    </row>
    <row r="320" spans="1:3" ht="12.75">
      <c r="A320">
        <v>312</v>
      </c>
      <c r="B320">
        <v>-9.999999992515995E-07</v>
      </c>
      <c r="C320">
        <v>0.7585304081604062</v>
      </c>
    </row>
    <row r="321" spans="1:3" ht="12.75">
      <c r="A321">
        <v>313</v>
      </c>
      <c r="B321">
        <v>9.999999992515995E-07</v>
      </c>
      <c r="C321">
        <v>1.2548085079651596</v>
      </c>
    </row>
    <row r="322" spans="1:3" ht="12.75">
      <c r="A322">
        <v>314</v>
      </c>
      <c r="B322">
        <v>-9.999999992515995E-07</v>
      </c>
      <c r="C322">
        <v>1.1272889155152785</v>
      </c>
    </row>
    <row r="323" spans="1:3" ht="12.75">
      <c r="A323">
        <v>315</v>
      </c>
      <c r="B323">
        <v>-9.999999992515995E-07</v>
      </c>
      <c r="C323">
        <v>0.7420965306384099</v>
      </c>
    </row>
    <row r="324" spans="1:3" ht="12.75">
      <c r="A324">
        <v>316</v>
      </c>
      <c r="B324">
        <v>0</v>
      </c>
      <c r="C324">
        <v>0.7861575531104766</v>
      </c>
    </row>
    <row r="325" spans="1:3" ht="12.75">
      <c r="A325">
        <v>317</v>
      </c>
      <c r="B325">
        <v>0</v>
      </c>
      <c r="C325">
        <v>0.9624490760689292</v>
      </c>
    </row>
    <row r="326" spans="1:3" ht="12.75">
      <c r="A326">
        <v>318</v>
      </c>
      <c r="B326">
        <v>-9.999999992515995E-07</v>
      </c>
      <c r="C326">
        <v>0.9257880826416797</v>
      </c>
    </row>
    <row r="327" spans="1:3" ht="12.75">
      <c r="A327">
        <v>319</v>
      </c>
      <c r="B327">
        <v>0</v>
      </c>
      <c r="C327">
        <v>0.819552047217026</v>
      </c>
    </row>
    <row r="328" spans="1:3" ht="12.75">
      <c r="A328">
        <v>320</v>
      </c>
      <c r="B328">
        <v>9.999999992515995E-07</v>
      </c>
      <c r="C328">
        <v>0.9278909103131954</v>
      </c>
    </row>
    <row r="329" spans="1:3" ht="12.75">
      <c r="A329">
        <v>321</v>
      </c>
      <c r="B329">
        <v>9.999999992515995E-07</v>
      </c>
      <c r="C329">
        <v>0.9659638211675644</v>
      </c>
    </row>
    <row r="330" spans="1:3" ht="12.75">
      <c r="A330">
        <v>322</v>
      </c>
      <c r="B330">
        <v>0</v>
      </c>
      <c r="C330">
        <v>1.1519758981955879</v>
      </c>
    </row>
    <row r="331" spans="1:3" ht="12.75">
      <c r="A331">
        <v>323</v>
      </c>
      <c r="B331">
        <v>-9.999999992515995E-07</v>
      </c>
      <c r="C331">
        <v>0.9328287480755566</v>
      </c>
    </row>
    <row r="332" spans="1:3" ht="12.75">
      <c r="A332">
        <v>324</v>
      </c>
      <c r="B332">
        <v>-9.999999992515995E-07</v>
      </c>
      <c r="C332">
        <v>0.6240875396068988</v>
      </c>
    </row>
    <row r="333" spans="1:3" ht="12.75">
      <c r="A333">
        <v>325</v>
      </c>
      <c r="B333">
        <v>0</v>
      </c>
      <c r="C333">
        <v>0.9147813923554456</v>
      </c>
    </row>
    <row r="334" spans="1:3" ht="12.75">
      <c r="A334">
        <v>326</v>
      </c>
      <c r="B334">
        <v>9.999999992515995E-07</v>
      </c>
      <c r="C334">
        <v>1.1875470168878242</v>
      </c>
    </row>
    <row r="335" spans="1:3" ht="12.75">
      <c r="A335">
        <v>327</v>
      </c>
      <c r="B335">
        <v>0</v>
      </c>
      <c r="C335">
        <v>1.0368784919136815</v>
      </c>
    </row>
    <row r="336" spans="1:3" ht="12.75">
      <c r="A336">
        <v>328</v>
      </c>
      <c r="B336">
        <v>0</v>
      </c>
      <c r="C336">
        <v>0.9320485458358556</v>
      </c>
    </row>
    <row r="337" spans="1:3" ht="12.75">
      <c r="A337">
        <v>329</v>
      </c>
      <c r="B337">
        <v>0</v>
      </c>
      <c r="C337">
        <v>0.8860738174432817</v>
      </c>
    </row>
    <row r="338" spans="1:3" ht="12.75">
      <c r="A338">
        <v>330</v>
      </c>
      <c r="B338">
        <v>9.999999992515995E-07</v>
      </c>
      <c r="C338">
        <v>0.9759179949032273</v>
      </c>
    </row>
    <row r="339" spans="1:3" ht="12.75">
      <c r="A339">
        <v>331</v>
      </c>
      <c r="B339">
        <v>9.999999992515995E-07</v>
      </c>
      <c r="C339">
        <v>1.3709346807763068</v>
      </c>
    </row>
    <row r="340" spans="1:3" ht="12.75">
      <c r="A340">
        <v>332</v>
      </c>
      <c r="B340">
        <v>0</v>
      </c>
      <c r="C340">
        <v>0.8909613850915696</v>
      </c>
    </row>
    <row r="341" spans="1:3" ht="12.75">
      <c r="A341">
        <v>333</v>
      </c>
      <c r="B341">
        <v>9.999999992515995E-07</v>
      </c>
      <c r="C341">
        <v>0.9692791486748966</v>
      </c>
    </row>
    <row r="342" spans="1:3" ht="12.75">
      <c r="A342">
        <v>334</v>
      </c>
      <c r="B342">
        <v>0</v>
      </c>
      <c r="C342">
        <v>0.6772183065504269</v>
      </c>
    </row>
    <row r="343" spans="1:3" ht="12.75">
      <c r="A343">
        <v>335</v>
      </c>
      <c r="B343">
        <v>0</v>
      </c>
      <c r="C343">
        <v>1.0439349946707637</v>
      </c>
    </row>
    <row r="344" spans="1:3" ht="12.75">
      <c r="A344">
        <v>336</v>
      </c>
      <c r="B344">
        <v>0</v>
      </c>
      <c r="C344">
        <v>0.8330423103283725</v>
      </c>
    </row>
    <row r="345" spans="1:3" ht="12.75">
      <c r="A345">
        <v>337</v>
      </c>
      <c r="B345">
        <v>0</v>
      </c>
      <c r="C345">
        <v>1.1719106101317873</v>
      </c>
    </row>
    <row r="346" spans="1:3" ht="12.75">
      <c r="A346">
        <v>338</v>
      </c>
      <c r="B346">
        <v>-9.999999992515995E-07</v>
      </c>
      <c r="C346">
        <v>1.061396747296939</v>
      </c>
    </row>
    <row r="347" spans="1:3" ht="12.75">
      <c r="A347">
        <v>339</v>
      </c>
      <c r="B347">
        <v>0</v>
      </c>
      <c r="C347">
        <v>0.8807933505284185</v>
      </c>
    </row>
    <row r="348" spans="1:3" ht="12.75">
      <c r="A348">
        <v>340</v>
      </c>
      <c r="B348">
        <v>0</v>
      </c>
      <c r="C348">
        <v>1.0107463440675553</v>
      </c>
    </row>
    <row r="349" spans="1:3" ht="12.75">
      <c r="A349">
        <v>341</v>
      </c>
      <c r="B349">
        <v>9.999999992515995E-07</v>
      </c>
      <c r="C349">
        <v>1.4063148932827416</v>
      </c>
    </row>
    <row r="350" spans="1:3" ht="12.75">
      <c r="A350">
        <v>342</v>
      </c>
      <c r="B350">
        <v>-9.999999983634211E-07</v>
      </c>
      <c r="C350">
        <v>1.0838365515975166</v>
      </c>
    </row>
    <row r="351" spans="1:3" ht="12.75">
      <c r="A351">
        <v>343</v>
      </c>
      <c r="B351">
        <v>0</v>
      </c>
      <c r="C351">
        <v>0.7707649426308283</v>
      </c>
    </row>
    <row r="352" spans="1:3" ht="12.75">
      <c r="A352">
        <v>344</v>
      </c>
      <c r="B352">
        <v>0</v>
      </c>
      <c r="C352">
        <v>0.9148536433969708</v>
      </c>
    </row>
    <row r="353" spans="1:3" ht="12.75">
      <c r="A353">
        <v>345</v>
      </c>
      <c r="B353">
        <v>9.999999992515995E-07</v>
      </c>
      <c r="C353">
        <v>1.1438188663474729</v>
      </c>
    </row>
    <row r="354" spans="1:3" ht="12.75">
      <c r="A354">
        <v>346</v>
      </c>
      <c r="B354">
        <v>-9.999999992515995E-07</v>
      </c>
      <c r="C354">
        <v>0.8061005934068142</v>
      </c>
    </row>
    <row r="355" spans="1:3" ht="12.75">
      <c r="A355">
        <v>347</v>
      </c>
      <c r="B355">
        <v>0</v>
      </c>
      <c r="C355">
        <v>0.9724405917626731</v>
      </c>
    </row>
    <row r="356" spans="1:3" ht="12.75">
      <c r="A356">
        <v>348</v>
      </c>
      <c r="B356">
        <v>9.999999992515995E-07</v>
      </c>
      <c r="C356">
        <v>0.9733497091052847</v>
      </c>
    </row>
    <row r="357" spans="1:3" ht="12.75">
      <c r="A357">
        <v>349</v>
      </c>
      <c r="B357">
        <v>9.999999992515995E-07</v>
      </c>
      <c r="C357">
        <v>1.0640238479443214</v>
      </c>
    </row>
    <row r="358" spans="1:3" ht="12.75">
      <c r="A358">
        <v>350</v>
      </c>
      <c r="B358">
        <v>-9.999999992515995E-07</v>
      </c>
      <c r="C358">
        <v>0.9633797336213091</v>
      </c>
    </row>
    <row r="359" spans="1:3" ht="12.75">
      <c r="A359">
        <v>351</v>
      </c>
      <c r="B359">
        <v>-9.999999992515995E-07</v>
      </c>
      <c r="C359">
        <v>0.6802709767635031</v>
      </c>
    </row>
    <row r="360" spans="1:3" ht="12.75">
      <c r="A360">
        <v>352</v>
      </c>
      <c r="B360">
        <v>0</v>
      </c>
      <c r="C360">
        <v>1.06123533074891</v>
      </c>
    </row>
    <row r="361" spans="1:3" ht="12.75">
      <c r="A361">
        <v>353</v>
      </c>
      <c r="B361">
        <v>-9.999999992515995E-07</v>
      </c>
      <c r="C361">
        <v>0.8820762449454764</v>
      </c>
    </row>
    <row r="362" spans="1:3" ht="12.75">
      <c r="A362">
        <v>354</v>
      </c>
      <c r="B362">
        <v>0</v>
      </c>
      <c r="C362">
        <v>1.0247690024187637</v>
      </c>
    </row>
    <row r="363" spans="1:3" ht="12.75">
      <c r="A363">
        <v>355</v>
      </c>
      <c r="B363">
        <v>0</v>
      </c>
      <c r="C363">
        <v>0.5385018547260085</v>
      </c>
    </row>
    <row r="364" spans="1:3" ht="12.75">
      <c r="A364">
        <v>356</v>
      </c>
      <c r="B364">
        <v>0</v>
      </c>
      <c r="C364">
        <v>0.6257956797788111</v>
      </c>
    </row>
    <row r="365" spans="1:3" ht="12.75">
      <c r="A365">
        <v>357</v>
      </c>
      <c r="B365">
        <v>0</v>
      </c>
      <c r="C365">
        <v>0.8052623957398736</v>
      </c>
    </row>
    <row r="366" spans="1:3" ht="12.75">
      <c r="A366">
        <v>358</v>
      </c>
      <c r="B366">
        <v>9.999999992515995E-07</v>
      </c>
      <c r="C366">
        <v>1.1956391520968468</v>
      </c>
    </row>
    <row r="367" spans="1:3" ht="12.75">
      <c r="A367">
        <v>359</v>
      </c>
      <c r="B367">
        <v>0</v>
      </c>
      <c r="C367">
        <v>1.1722506463575617</v>
      </c>
    </row>
    <row r="368" spans="1:3" ht="12.75">
      <c r="A368">
        <v>360</v>
      </c>
      <c r="B368">
        <v>0</v>
      </c>
      <c r="C368">
        <v>0.8892434667573887</v>
      </c>
    </row>
    <row r="369" spans="1:3" ht="12.75">
      <c r="A369">
        <v>361</v>
      </c>
      <c r="B369">
        <v>-9.999999992515995E-07</v>
      </c>
      <c r="C369">
        <v>0.8468359653062918</v>
      </c>
    </row>
    <row r="370" spans="1:3" ht="12.75">
      <c r="A370">
        <v>362</v>
      </c>
      <c r="B370">
        <v>0</v>
      </c>
      <c r="C370">
        <v>1.3009946499008067</v>
      </c>
    </row>
    <row r="371" spans="1:3" ht="12.75">
      <c r="A371">
        <v>363</v>
      </c>
      <c r="B371">
        <v>0</v>
      </c>
      <c r="C371">
        <v>1.0028870044951657</v>
      </c>
    </row>
    <row r="372" spans="1:3" ht="12.75">
      <c r="A372">
        <v>364</v>
      </c>
      <c r="B372">
        <v>-9.999999983634211E-07</v>
      </c>
      <c r="C372">
        <v>0.5265150289597045</v>
      </c>
    </row>
    <row r="373" spans="1:3" ht="12.75">
      <c r="A373">
        <v>365</v>
      </c>
      <c r="B373">
        <v>0</v>
      </c>
      <c r="C373">
        <v>0.9418780461148474</v>
      </c>
    </row>
    <row r="374" spans="1:3" ht="12.75">
      <c r="A374">
        <v>366</v>
      </c>
      <c r="B374">
        <v>9.999999992515995E-07</v>
      </c>
      <c r="C374">
        <v>1.035618395995242</v>
      </c>
    </row>
    <row r="375" spans="1:3" ht="12.75">
      <c r="A375">
        <v>367</v>
      </c>
      <c r="B375">
        <v>-9.999999992515995E-07</v>
      </c>
      <c r="C375">
        <v>0.9790779918658391</v>
      </c>
    </row>
    <row r="376" spans="1:3" ht="12.75">
      <c r="A376">
        <v>368</v>
      </c>
      <c r="B376">
        <v>9.999999992515995E-07</v>
      </c>
      <c r="C376">
        <v>1.251133975409078</v>
      </c>
    </row>
    <row r="377" spans="1:3" ht="12.75">
      <c r="A377">
        <v>369</v>
      </c>
      <c r="B377">
        <v>-9.999999992515995E-07</v>
      </c>
      <c r="C377">
        <v>1.080218164249527</v>
      </c>
    </row>
    <row r="378" spans="1:3" ht="12.75">
      <c r="A378">
        <v>370</v>
      </c>
      <c r="B378">
        <v>-9.999999992515995E-07</v>
      </c>
      <c r="C378">
        <v>0.7213930139058744</v>
      </c>
    </row>
    <row r="379" spans="1:3" ht="12.75">
      <c r="A379">
        <v>371</v>
      </c>
      <c r="B379">
        <v>9.999999974752427E-07</v>
      </c>
      <c r="C379">
        <v>1.1377290911539666</v>
      </c>
    </row>
    <row r="380" spans="1:3" ht="12.75">
      <c r="A380">
        <v>372</v>
      </c>
      <c r="B380">
        <v>9.999999992515995E-07</v>
      </c>
      <c r="C380">
        <v>1.4308245635812082</v>
      </c>
    </row>
    <row r="381" spans="1:3" ht="12.75">
      <c r="A381">
        <v>373</v>
      </c>
      <c r="B381">
        <v>0</v>
      </c>
      <c r="C381">
        <v>0.4978170347425841</v>
      </c>
    </row>
    <row r="382" spans="1:3" ht="12.75">
      <c r="A382">
        <v>374</v>
      </c>
      <c r="B382">
        <v>0</v>
      </c>
      <c r="C382">
        <v>0.9524827085996852</v>
      </c>
    </row>
    <row r="383" spans="1:3" ht="12.75">
      <c r="A383">
        <v>375</v>
      </c>
      <c r="B383">
        <v>0</v>
      </c>
      <c r="C383">
        <v>0.7427767774608014</v>
      </c>
    </row>
    <row r="384" spans="1:3" ht="12.75">
      <c r="A384">
        <v>376</v>
      </c>
      <c r="B384">
        <v>9.999999992515995E-07</v>
      </c>
      <c r="C384">
        <v>0.9283367762048735</v>
      </c>
    </row>
    <row r="385" spans="1:3" ht="12.75">
      <c r="A385">
        <v>377</v>
      </c>
      <c r="B385">
        <v>0</v>
      </c>
      <c r="C385">
        <v>1.195036131287945</v>
      </c>
    </row>
    <row r="386" spans="1:3" ht="12.75">
      <c r="A386">
        <v>378</v>
      </c>
      <c r="B386">
        <v>0</v>
      </c>
      <c r="C386">
        <v>1.30147362592326</v>
      </c>
    </row>
    <row r="387" spans="1:3" ht="12.75">
      <c r="A387">
        <v>379</v>
      </c>
      <c r="B387">
        <v>0</v>
      </c>
      <c r="C387">
        <v>0.9885864593336833</v>
      </c>
    </row>
    <row r="388" spans="1:3" ht="12.75">
      <c r="A388">
        <v>380</v>
      </c>
      <c r="B388">
        <v>0</v>
      </c>
      <c r="C388">
        <v>1.3406707498741857</v>
      </c>
    </row>
    <row r="389" spans="1:3" ht="12.75">
      <c r="A389">
        <v>381</v>
      </c>
      <c r="B389">
        <v>-9.999999992515995E-07</v>
      </c>
      <c r="C389">
        <v>1.2077300574080356</v>
      </c>
    </row>
    <row r="390" spans="1:3" ht="12.75">
      <c r="A390">
        <v>382</v>
      </c>
      <c r="B390">
        <v>-9.999999992515995E-07</v>
      </c>
      <c r="C390">
        <v>1.0387589847323189</v>
      </c>
    </row>
    <row r="391" spans="1:3" ht="12.75">
      <c r="A391">
        <v>383</v>
      </c>
      <c r="B391">
        <v>0</v>
      </c>
      <c r="C391">
        <v>0.909504107487963</v>
      </c>
    </row>
    <row r="392" spans="1:3" ht="12.75">
      <c r="A392">
        <v>384</v>
      </c>
      <c r="B392">
        <v>9.999999992515995E-07</v>
      </c>
      <c r="C392">
        <v>0.9643226668810173</v>
      </c>
    </row>
    <row r="393" spans="1:3" ht="12.75">
      <c r="A393">
        <v>385</v>
      </c>
      <c r="B393">
        <v>0</v>
      </c>
      <c r="C393">
        <v>0.8024329337733046</v>
      </c>
    </row>
    <row r="394" spans="1:3" ht="12.75">
      <c r="A394">
        <v>386</v>
      </c>
      <c r="B394">
        <v>9.999999992515995E-07</v>
      </c>
      <c r="C394">
        <v>1.0555303858156007</v>
      </c>
    </row>
    <row r="395" spans="1:3" ht="12.75">
      <c r="A395">
        <v>387</v>
      </c>
      <c r="B395">
        <v>0</v>
      </c>
      <c r="C395">
        <v>0.7099767399041255</v>
      </c>
    </row>
    <row r="396" spans="1:3" ht="12.75">
      <c r="A396">
        <v>388</v>
      </c>
      <c r="B396">
        <v>9.999999992515995E-07</v>
      </c>
      <c r="C396">
        <v>1.050047178255997</v>
      </c>
    </row>
    <row r="397" spans="1:3" ht="12.75">
      <c r="A397">
        <v>389</v>
      </c>
      <c r="B397">
        <v>9.999999992515995E-07</v>
      </c>
      <c r="C397">
        <v>1.364872032211251</v>
      </c>
    </row>
    <row r="398" spans="1:3" ht="12.75">
      <c r="A398">
        <v>390</v>
      </c>
      <c r="B398">
        <v>0</v>
      </c>
      <c r="C398">
        <v>1.0961343005662614</v>
      </c>
    </row>
    <row r="399" spans="1:3" ht="12.75">
      <c r="A399">
        <v>391</v>
      </c>
      <c r="B399">
        <v>0</v>
      </c>
      <c r="C399">
        <v>0.7991761916733539</v>
      </c>
    </row>
    <row r="400" spans="1:3" ht="12.75">
      <c r="A400">
        <v>392</v>
      </c>
      <c r="B400">
        <v>9.999999983634211E-07</v>
      </c>
      <c r="C400">
        <v>1.0024642812966849</v>
      </c>
    </row>
    <row r="401" spans="1:3" ht="12.75">
      <c r="A401">
        <v>393</v>
      </c>
      <c r="B401">
        <v>0</v>
      </c>
      <c r="C401">
        <v>0.7631329642604914</v>
      </c>
    </row>
    <row r="402" spans="1:3" ht="12.75">
      <c r="A402">
        <v>394</v>
      </c>
      <c r="B402">
        <v>9.999999974752427E-07</v>
      </c>
      <c r="C402">
        <v>1.2778909102495666</v>
      </c>
    </row>
    <row r="403" spans="1:3" ht="12.75">
      <c r="A403">
        <v>395</v>
      </c>
      <c r="B403">
        <v>0</v>
      </c>
      <c r="C403">
        <v>0.9676263330719015</v>
      </c>
    </row>
    <row r="404" spans="1:3" ht="12.75">
      <c r="A404">
        <v>396</v>
      </c>
      <c r="B404">
        <v>0</v>
      </c>
      <c r="C404">
        <v>0.8173873661583426</v>
      </c>
    </row>
    <row r="405" spans="1:3" ht="12.75">
      <c r="A405">
        <v>397</v>
      </c>
      <c r="B405">
        <v>0</v>
      </c>
      <c r="C405">
        <v>0.9949703768948153</v>
      </c>
    </row>
    <row r="406" spans="1:3" ht="12.75">
      <c r="A406">
        <v>398</v>
      </c>
      <c r="B406">
        <v>0</v>
      </c>
      <c r="C406">
        <v>1.0011368792290332</v>
      </c>
    </row>
    <row r="407" spans="1:3" ht="12.75">
      <c r="A407">
        <v>399</v>
      </c>
      <c r="B407">
        <v>0</v>
      </c>
      <c r="C407">
        <v>1.331756839256201</v>
      </c>
    </row>
    <row r="408" spans="1:3" ht="12.75">
      <c r="A408">
        <v>400</v>
      </c>
      <c r="B408">
        <v>-9.999999992515995E-07</v>
      </c>
      <c r="C408">
        <v>0.5891779923789062</v>
      </c>
    </row>
    <row r="409" spans="1:3" ht="12.75">
      <c r="A409">
        <v>401</v>
      </c>
      <c r="B409">
        <v>9.999999992515995E-07</v>
      </c>
      <c r="C409">
        <v>1.0319358239937702</v>
      </c>
    </row>
    <row r="410" spans="1:3" ht="12.75">
      <c r="A410">
        <v>402</v>
      </c>
      <c r="B410">
        <v>0</v>
      </c>
      <c r="C410">
        <v>1.1195821561633024</v>
      </c>
    </row>
    <row r="411" spans="1:3" ht="12.75">
      <c r="A411">
        <v>403</v>
      </c>
      <c r="B411">
        <v>0</v>
      </c>
      <c r="C411">
        <v>0.8034772323548843</v>
      </c>
    </row>
    <row r="412" spans="1:3" ht="12.75">
      <c r="A412">
        <v>404</v>
      </c>
      <c r="B412">
        <v>9.999999992515995E-07</v>
      </c>
      <c r="C412">
        <v>1.101815645280306</v>
      </c>
    </row>
    <row r="413" spans="1:3" ht="12.75">
      <c r="A413">
        <v>405</v>
      </c>
      <c r="B413">
        <v>0</v>
      </c>
      <c r="C413">
        <v>1.0282047319288234</v>
      </c>
    </row>
    <row r="414" spans="1:3" ht="12.75">
      <c r="A414">
        <v>406</v>
      </c>
      <c r="B414">
        <v>-9.999999992515995E-07</v>
      </c>
      <c r="C414">
        <v>0.7797283801841166</v>
      </c>
    </row>
    <row r="415" spans="1:3" ht="12.75">
      <c r="A415">
        <v>407</v>
      </c>
      <c r="B415">
        <v>-9.999999983634211E-07</v>
      </c>
      <c r="C415">
        <v>0.43957590704815325</v>
      </c>
    </row>
    <row r="416" spans="1:3" ht="12.75">
      <c r="A416">
        <v>408</v>
      </c>
      <c r="B416">
        <v>0</v>
      </c>
      <c r="C416">
        <v>1.0013436809083764</v>
      </c>
    </row>
    <row r="417" spans="1:3" ht="12.75">
      <c r="A417">
        <v>409</v>
      </c>
      <c r="B417">
        <v>0</v>
      </c>
      <c r="C417">
        <v>0.8309730546904186</v>
      </c>
    </row>
    <row r="418" spans="1:3" ht="12.75">
      <c r="A418">
        <v>410</v>
      </c>
      <c r="B418">
        <v>9.999999992515995E-07</v>
      </c>
      <c r="C418">
        <v>1.6225136515369303</v>
      </c>
    </row>
    <row r="419" spans="1:3" ht="12.75">
      <c r="A419">
        <v>411</v>
      </c>
      <c r="B419">
        <v>-9.999999992515995E-07</v>
      </c>
      <c r="C419">
        <v>1.1141690763020948</v>
      </c>
    </row>
    <row r="420" spans="1:3" ht="12.75">
      <c r="A420">
        <v>412</v>
      </c>
      <c r="B420">
        <v>0</v>
      </c>
      <c r="C420">
        <v>1.0871777829074152</v>
      </c>
    </row>
    <row r="421" spans="1:3" ht="12.75">
      <c r="A421">
        <v>413</v>
      </c>
      <c r="B421">
        <v>-9.999999992515995E-07</v>
      </c>
      <c r="C421">
        <v>1.0587148838808236</v>
      </c>
    </row>
    <row r="422" spans="1:3" ht="12.75">
      <c r="A422">
        <v>414</v>
      </c>
      <c r="B422">
        <v>0</v>
      </c>
      <c r="C422">
        <v>1.0530180318957365</v>
      </c>
    </row>
    <row r="423" spans="1:3" ht="12.75">
      <c r="A423">
        <v>415</v>
      </c>
      <c r="B423">
        <v>-9.999999992515995E-07</v>
      </c>
      <c r="C423">
        <v>0.7672471188442457</v>
      </c>
    </row>
    <row r="424" spans="1:3" ht="12.75">
      <c r="A424">
        <v>416</v>
      </c>
      <c r="B424">
        <v>0</v>
      </c>
      <c r="C424">
        <v>0.610120664595542</v>
      </c>
    </row>
    <row r="425" spans="1:3" ht="12.75">
      <c r="A425">
        <v>417</v>
      </c>
      <c r="B425">
        <v>9.999999992515995E-07</v>
      </c>
      <c r="C425">
        <v>0.8525970907653339</v>
      </c>
    </row>
    <row r="426" spans="1:3" ht="12.75">
      <c r="A426">
        <v>418</v>
      </c>
      <c r="B426">
        <v>-9.999999992515995E-07</v>
      </c>
      <c r="C426">
        <v>0.6046257288696404</v>
      </c>
    </row>
    <row r="427" spans="1:3" ht="12.75">
      <c r="A427">
        <v>419</v>
      </c>
      <c r="B427">
        <v>0</v>
      </c>
      <c r="C427">
        <v>1.0259369880242177</v>
      </c>
    </row>
    <row r="428" spans="1:3" ht="12.75">
      <c r="A428">
        <v>420</v>
      </c>
      <c r="B428">
        <v>0</v>
      </c>
      <c r="C428">
        <v>1.5357950060430725</v>
      </c>
    </row>
    <row r="429" spans="1:3" ht="12.75">
      <c r="A429">
        <v>421</v>
      </c>
      <c r="B429">
        <v>0</v>
      </c>
      <c r="C429">
        <v>0.9854663000862199</v>
      </c>
    </row>
    <row r="430" spans="1:3" ht="12.75">
      <c r="A430">
        <v>422</v>
      </c>
      <c r="B430">
        <v>0</v>
      </c>
      <c r="C430">
        <v>0.9047382081594922</v>
      </c>
    </row>
    <row r="431" spans="1:3" ht="12.75">
      <c r="A431">
        <v>423</v>
      </c>
      <c r="B431">
        <v>9.999999992515995E-07</v>
      </c>
      <c r="C431">
        <v>1.2796284440292967</v>
      </c>
    </row>
    <row r="432" spans="1:3" ht="12.75">
      <c r="A432">
        <v>424</v>
      </c>
      <c r="B432">
        <v>0</v>
      </c>
      <c r="C432">
        <v>0.820504635355083</v>
      </c>
    </row>
    <row r="433" spans="1:3" ht="12.75">
      <c r="A433">
        <v>425</v>
      </c>
      <c r="B433">
        <v>0</v>
      </c>
      <c r="C433">
        <v>1.3732634597780211</v>
      </c>
    </row>
    <row r="434" spans="1:3" ht="12.75">
      <c r="A434">
        <v>426</v>
      </c>
      <c r="B434">
        <v>0</v>
      </c>
      <c r="C434">
        <v>0.7735370647732109</v>
      </c>
    </row>
    <row r="435" spans="1:3" ht="12.75">
      <c r="A435">
        <v>427</v>
      </c>
      <c r="B435">
        <v>0</v>
      </c>
      <c r="C435">
        <v>1.0306210131426152</v>
      </c>
    </row>
    <row r="436" spans="1:3" ht="12.75">
      <c r="A436">
        <v>428</v>
      </c>
      <c r="B436">
        <v>0</v>
      </c>
      <c r="C436">
        <v>0.85375558813029</v>
      </c>
    </row>
    <row r="437" spans="1:3" ht="12.75">
      <c r="A437">
        <v>429</v>
      </c>
      <c r="B437">
        <v>9.999999956988859E-07</v>
      </c>
      <c r="C437">
        <v>1.244515043544605</v>
      </c>
    </row>
    <row r="438" spans="1:3" ht="12.75">
      <c r="A438">
        <v>430</v>
      </c>
      <c r="B438">
        <v>0</v>
      </c>
      <c r="C438">
        <v>1.0296406747366564</v>
      </c>
    </row>
    <row r="439" spans="1:3" ht="12.75">
      <c r="A439">
        <v>431</v>
      </c>
      <c r="B439">
        <v>0</v>
      </c>
      <c r="C439">
        <v>1.3262993387015527</v>
      </c>
    </row>
    <row r="440" spans="1:3" ht="12.75">
      <c r="A440">
        <v>432</v>
      </c>
      <c r="B440">
        <v>-9.999999992515995E-07</v>
      </c>
      <c r="C440">
        <v>0.8526507131354031</v>
      </c>
    </row>
    <row r="441" spans="1:3" ht="12.75">
      <c r="A441">
        <v>433</v>
      </c>
      <c r="B441">
        <v>0</v>
      </c>
      <c r="C441">
        <v>0.7786701390047981</v>
      </c>
    </row>
    <row r="442" spans="1:3" ht="12.75">
      <c r="A442">
        <v>434</v>
      </c>
      <c r="B442">
        <v>0</v>
      </c>
      <c r="C442">
        <v>1.01023558856688</v>
      </c>
    </row>
    <row r="443" spans="1:3" ht="12.75">
      <c r="A443">
        <v>435</v>
      </c>
      <c r="B443">
        <v>-9.999999992515995E-07</v>
      </c>
      <c r="C443">
        <v>0.6960208045417442</v>
      </c>
    </row>
    <row r="444" spans="1:3" ht="12.75">
      <c r="A444">
        <v>436</v>
      </c>
      <c r="B444">
        <v>9.999999992515995E-07</v>
      </c>
      <c r="C444">
        <v>0.8519407842608822</v>
      </c>
    </row>
    <row r="445" spans="1:3" ht="12.75">
      <c r="A445">
        <v>437</v>
      </c>
      <c r="B445">
        <v>0</v>
      </c>
      <c r="C445">
        <v>0.9327078273753251</v>
      </c>
    </row>
    <row r="446" spans="1:3" ht="12.75">
      <c r="A446">
        <v>438</v>
      </c>
      <c r="B446">
        <v>0</v>
      </c>
      <c r="C446">
        <v>0.7258599511711035</v>
      </c>
    </row>
    <row r="447" spans="1:3" ht="12.75">
      <c r="A447">
        <v>439</v>
      </c>
      <c r="B447">
        <v>0</v>
      </c>
      <c r="C447">
        <v>0.9997433732916666</v>
      </c>
    </row>
    <row r="448" spans="1:3" ht="12.75">
      <c r="A448">
        <v>440</v>
      </c>
      <c r="B448">
        <v>0</v>
      </c>
      <c r="C448">
        <v>0.5382606367147568</v>
      </c>
    </row>
    <row r="449" spans="1:3" ht="12.75">
      <c r="A449">
        <v>441</v>
      </c>
      <c r="B449">
        <v>9.999999956988859E-07</v>
      </c>
      <c r="C449">
        <v>1.245458369433332</v>
      </c>
    </row>
    <row r="450" spans="1:3" ht="12.75">
      <c r="A450">
        <v>442</v>
      </c>
      <c r="B450">
        <v>0</v>
      </c>
      <c r="C450">
        <v>1.2577786151537562</v>
      </c>
    </row>
    <row r="451" spans="1:3" ht="12.75">
      <c r="A451">
        <v>443</v>
      </c>
      <c r="B451">
        <v>-9.999999992515995E-07</v>
      </c>
      <c r="C451">
        <v>0.6861631923207339</v>
      </c>
    </row>
    <row r="452" spans="1:3" ht="12.75">
      <c r="A452">
        <v>444</v>
      </c>
      <c r="B452">
        <v>0</v>
      </c>
      <c r="C452">
        <v>0.8587254768361945</v>
      </c>
    </row>
    <row r="453" spans="1:3" ht="12.75">
      <c r="A453">
        <v>445</v>
      </c>
      <c r="B453">
        <v>-9.999999992515995E-07</v>
      </c>
      <c r="C453">
        <v>0.8508998022033675</v>
      </c>
    </row>
    <row r="454" spans="1:3" ht="12.75">
      <c r="A454">
        <v>446</v>
      </c>
      <c r="B454">
        <v>-9.999999992515995E-07</v>
      </c>
      <c r="C454">
        <v>0.7265201827165544</v>
      </c>
    </row>
    <row r="455" spans="1:3" ht="12.75">
      <c r="A455">
        <v>447</v>
      </c>
      <c r="B455">
        <v>9.999999992515995E-07</v>
      </c>
      <c r="C455">
        <v>0.8598315463755517</v>
      </c>
    </row>
    <row r="456" spans="1:3" ht="12.75">
      <c r="A456">
        <v>448</v>
      </c>
      <c r="B456">
        <v>-9.999999992515995E-07</v>
      </c>
      <c r="C456">
        <v>0.6151706117040285</v>
      </c>
    </row>
    <row r="457" spans="1:3" ht="12.75">
      <c r="A457">
        <v>449</v>
      </c>
      <c r="B457">
        <v>0</v>
      </c>
      <c r="C457">
        <v>0.8132086477076592</v>
      </c>
    </row>
    <row r="458" spans="1:3" ht="12.75">
      <c r="A458">
        <v>450</v>
      </c>
      <c r="B458">
        <v>0</v>
      </c>
      <c r="C458">
        <v>0.9349022613634754</v>
      </c>
    </row>
    <row r="459" spans="1:3" ht="12.75">
      <c r="A459">
        <v>451</v>
      </c>
      <c r="B459">
        <v>9.999999974752427E-07</v>
      </c>
      <c r="C459">
        <v>1.0289241541330603</v>
      </c>
    </row>
    <row r="460" spans="1:3" ht="12.75">
      <c r="A460">
        <v>452</v>
      </c>
      <c r="B460">
        <v>0</v>
      </c>
      <c r="C460">
        <v>1.1348699012623946</v>
      </c>
    </row>
    <row r="461" spans="1:3" ht="12.75">
      <c r="A461">
        <v>453</v>
      </c>
      <c r="B461">
        <v>0</v>
      </c>
      <c r="C461">
        <v>1.1406646298644576</v>
      </c>
    </row>
    <row r="462" spans="1:3" ht="12.75">
      <c r="A462">
        <v>454</v>
      </c>
      <c r="B462">
        <v>-9.999999992515995E-07</v>
      </c>
      <c r="C462">
        <v>0.9977627923528796</v>
      </c>
    </row>
    <row r="463" spans="1:3" ht="12.75">
      <c r="A463">
        <v>455</v>
      </c>
      <c r="B463">
        <v>0</v>
      </c>
      <c r="C463">
        <v>0.996552526057246</v>
      </c>
    </row>
    <row r="464" spans="1:3" ht="12.75">
      <c r="A464">
        <v>456</v>
      </c>
      <c r="B464">
        <v>9.999999992515995E-07</v>
      </c>
      <c r="C464">
        <v>1.2521482623336027</v>
      </c>
    </row>
    <row r="465" spans="1:3" ht="12.75">
      <c r="A465">
        <v>457</v>
      </c>
      <c r="B465">
        <v>-9.999999992515995E-07</v>
      </c>
      <c r="C465">
        <v>0.8285456764972503</v>
      </c>
    </row>
    <row r="466" spans="1:3" ht="12.75">
      <c r="A466">
        <v>458</v>
      </c>
      <c r="B466">
        <v>0</v>
      </c>
      <c r="C466">
        <v>1.164703901970237</v>
      </c>
    </row>
    <row r="467" spans="1:3" ht="12.75">
      <c r="A467">
        <v>459</v>
      </c>
      <c r="B467">
        <v>-9.999999992515995E-07</v>
      </c>
      <c r="C467">
        <v>1.0449154429459309</v>
      </c>
    </row>
    <row r="468" spans="1:3" ht="12.75">
      <c r="A468">
        <v>460</v>
      </c>
      <c r="B468">
        <v>-9.999999992515995E-07</v>
      </c>
      <c r="C468">
        <v>0.9204053889125421</v>
      </c>
    </row>
    <row r="469" spans="1:3" ht="12.75">
      <c r="A469">
        <v>461</v>
      </c>
      <c r="B469">
        <v>9.999999992515995E-07</v>
      </c>
      <c r="C469">
        <v>1.3474177307583763</v>
      </c>
    </row>
    <row r="470" spans="1:3" ht="12.75">
      <c r="A470">
        <v>462</v>
      </c>
      <c r="B470">
        <v>-9.999999992515995E-07</v>
      </c>
      <c r="C470">
        <v>0.9271106101787437</v>
      </c>
    </row>
    <row r="471" spans="1:3" ht="12.75">
      <c r="A471">
        <v>463</v>
      </c>
      <c r="B471">
        <v>0</v>
      </c>
      <c r="C471">
        <v>0.7077846265942476</v>
      </c>
    </row>
    <row r="472" spans="1:3" ht="12.75">
      <c r="A472">
        <v>464</v>
      </c>
      <c r="B472">
        <v>9.999999983634211E-07</v>
      </c>
      <c r="C472">
        <v>1.0253990389083545</v>
      </c>
    </row>
    <row r="473" spans="1:3" ht="12.75">
      <c r="A473">
        <v>465</v>
      </c>
      <c r="B473">
        <v>0</v>
      </c>
      <c r="C473">
        <v>0.6829505315694514</v>
      </c>
    </row>
    <row r="474" spans="1:3" ht="12.75">
      <c r="A474">
        <v>466</v>
      </c>
      <c r="B474">
        <v>9.999999992515995E-07</v>
      </c>
      <c r="C474">
        <v>1.2475625330634879</v>
      </c>
    </row>
    <row r="475" spans="1:3" ht="12.75">
      <c r="A475">
        <v>467</v>
      </c>
      <c r="B475">
        <v>-9.999999992515995E-07</v>
      </c>
      <c r="C475">
        <v>0.9642187625073043</v>
      </c>
    </row>
    <row r="476" spans="1:3" ht="12.75">
      <c r="A476">
        <v>468</v>
      </c>
      <c r="B476">
        <v>0</v>
      </c>
      <c r="C476">
        <v>1.0486303244382553</v>
      </c>
    </row>
    <row r="477" spans="1:3" ht="12.75">
      <c r="A477">
        <v>469</v>
      </c>
      <c r="B477">
        <v>0</v>
      </c>
      <c r="C477">
        <v>0.9230375434546626</v>
      </c>
    </row>
    <row r="478" spans="1:3" ht="12.75">
      <c r="A478">
        <v>470</v>
      </c>
      <c r="B478">
        <v>-9.999999992515995E-07</v>
      </c>
      <c r="C478">
        <v>0.9117974074330935</v>
      </c>
    </row>
    <row r="479" spans="1:3" ht="12.75">
      <c r="A479">
        <v>471</v>
      </c>
      <c r="B479">
        <v>9.999999992515995E-07</v>
      </c>
      <c r="C479">
        <v>0.9302167489666505</v>
      </c>
    </row>
    <row r="480" spans="1:3" ht="12.75">
      <c r="A480">
        <v>472</v>
      </c>
      <c r="B480">
        <v>0</v>
      </c>
      <c r="C480">
        <v>0.597081964140227</v>
      </c>
    </row>
    <row r="481" spans="1:3" ht="12.75">
      <c r="A481">
        <v>473</v>
      </c>
      <c r="B481">
        <v>9.999999992515995E-07</v>
      </c>
      <c r="C481">
        <v>1.1888472776102437</v>
      </c>
    </row>
    <row r="482" spans="1:3" ht="12.75">
      <c r="A482">
        <v>474</v>
      </c>
      <c r="B482">
        <v>0</v>
      </c>
      <c r="C482">
        <v>1.2058571087863785</v>
      </c>
    </row>
    <row r="483" spans="1:3" ht="12.75">
      <c r="A483">
        <v>475</v>
      </c>
      <c r="B483">
        <v>-9.999999992515995E-07</v>
      </c>
      <c r="C483">
        <v>1.1458047554276027</v>
      </c>
    </row>
    <row r="484" spans="1:3" ht="12.75">
      <c r="A484">
        <v>476</v>
      </c>
      <c r="B484">
        <v>-9.999999992515995E-07</v>
      </c>
      <c r="C484">
        <v>1.1386304769506068</v>
      </c>
    </row>
    <row r="485" spans="1:3" ht="12.75">
      <c r="A485">
        <v>477</v>
      </c>
      <c r="B485">
        <v>0</v>
      </c>
      <c r="C485">
        <v>0.681451564334567</v>
      </c>
    </row>
    <row r="486" spans="1:3" ht="12.75">
      <c r="A486">
        <v>478</v>
      </c>
      <c r="B486">
        <v>9.999999992515995E-07</v>
      </c>
      <c r="C486">
        <v>0.9897531528014712</v>
      </c>
    </row>
    <row r="487" spans="1:3" ht="12.75">
      <c r="A487">
        <v>479</v>
      </c>
      <c r="B487">
        <v>0</v>
      </c>
      <c r="C487">
        <v>0.9059972400521676</v>
      </c>
    </row>
    <row r="488" spans="1:3" ht="12.75">
      <c r="A488">
        <v>480</v>
      </c>
      <c r="B488">
        <v>0</v>
      </c>
      <c r="C488">
        <v>1.2502791136557512</v>
      </c>
    </row>
    <row r="489" spans="1:3" ht="12.75">
      <c r="A489">
        <v>481</v>
      </c>
      <c r="B489">
        <v>9.999999992515995E-07</v>
      </c>
      <c r="C489">
        <v>1.2814987751511844</v>
      </c>
    </row>
    <row r="490" spans="1:3" ht="12.75">
      <c r="A490">
        <v>482</v>
      </c>
      <c r="B490">
        <v>-9.999999992515995E-07</v>
      </c>
      <c r="C490">
        <v>1.0242576320094248</v>
      </c>
    </row>
    <row r="491" spans="1:3" ht="12.75">
      <c r="A491">
        <v>483</v>
      </c>
      <c r="B491">
        <v>0</v>
      </c>
      <c r="C491">
        <v>1.212297528247692</v>
      </c>
    </row>
    <row r="492" spans="1:3" ht="12.75">
      <c r="A492">
        <v>484</v>
      </c>
      <c r="B492">
        <v>0</v>
      </c>
      <c r="C492">
        <v>0.9975099026526849</v>
      </c>
    </row>
    <row r="493" spans="1:3" ht="12.75">
      <c r="A493">
        <v>485</v>
      </c>
      <c r="B493">
        <v>-9.999999992515995E-07</v>
      </c>
      <c r="C493">
        <v>0.9422905213535181</v>
      </c>
    </row>
    <row r="494" spans="1:3" ht="12.75">
      <c r="A494">
        <v>486</v>
      </c>
      <c r="B494">
        <v>9.999999992515995E-07</v>
      </c>
      <c r="C494">
        <v>0.9828673050514326</v>
      </c>
    </row>
    <row r="495" spans="1:3" ht="12.75">
      <c r="A495">
        <v>487</v>
      </c>
      <c r="B495">
        <v>-9.999999992515995E-07</v>
      </c>
      <c r="C495">
        <v>0.7990725409422046</v>
      </c>
    </row>
    <row r="496" spans="1:3" ht="12.75">
      <c r="A496">
        <v>488</v>
      </c>
      <c r="B496">
        <v>9.999999992515995E-07</v>
      </c>
      <c r="C496">
        <v>0.8689378022457145</v>
      </c>
    </row>
    <row r="497" spans="1:3" ht="12.75">
      <c r="A497">
        <v>489</v>
      </c>
      <c r="B497">
        <v>0</v>
      </c>
      <c r="C497">
        <v>0.6767398918127565</v>
      </c>
    </row>
    <row r="498" spans="1:3" ht="12.75">
      <c r="A498">
        <v>490</v>
      </c>
      <c r="B498">
        <v>0</v>
      </c>
      <c r="C498">
        <v>0.9819180258420814</v>
      </c>
    </row>
    <row r="499" spans="1:3" ht="12.75">
      <c r="A499">
        <v>491</v>
      </c>
      <c r="B499">
        <v>9.999999992515995E-07</v>
      </c>
      <c r="C499">
        <v>1.0002637156094794</v>
      </c>
    </row>
    <row r="500" spans="1:3" ht="12.75">
      <c r="A500">
        <v>492</v>
      </c>
      <c r="B500">
        <v>0</v>
      </c>
      <c r="C500">
        <v>0.9320537770691373</v>
      </c>
    </row>
    <row r="501" spans="1:3" ht="12.75">
      <c r="A501">
        <v>493</v>
      </c>
      <c r="B501">
        <v>0</v>
      </c>
      <c r="C501">
        <v>1.0032789174856624</v>
      </c>
    </row>
    <row r="502" spans="1:3" ht="12.75">
      <c r="A502">
        <v>494</v>
      </c>
      <c r="B502">
        <v>0</v>
      </c>
      <c r="C502">
        <v>0.8915450822968838</v>
      </c>
    </row>
    <row r="503" spans="1:3" ht="12.75">
      <c r="A503">
        <v>495</v>
      </c>
      <c r="B503">
        <v>9.999999992515995E-07</v>
      </c>
      <c r="C503">
        <v>1.0047260487747791</v>
      </c>
    </row>
    <row r="504" spans="1:3" ht="12.75">
      <c r="A504">
        <v>496</v>
      </c>
      <c r="B504">
        <v>9.999999974752427E-07</v>
      </c>
      <c r="C504">
        <v>1.1395404575001673</v>
      </c>
    </row>
    <row r="505" spans="1:3" ht="12.75">
      <c r="A505">
        <v>497</v>
      </c>
      <c r="B505">
        <v>0</v>
      </c>
      <c r="C505">
        <v>0.7439695863056199</v>
      </c>
    </row>
    <row r="506" spans="1:3" ht="12.75">
      <c r="A506">
        <v>498</v>
      </c>
      <c r="B506">
        <v>0</v>
      </c>
      <c r="C506">
        <v>1.2405911701436059</v>
      </c>
    </row>
    <row r="507" spans="1:3" ht="12.75">
      <c r="A507">
        <v>499</v>
      </c>
      <c r="B507">
        <v>-9.999999974752427E-07</v>
      </c>
      <c r="C507">
        <v>1.1634176228849884</v>
      </c>
    </row>
    <row r="508" spans="1:3" ht="12.75">
      <c r="A508">
        <v>500</v>
      </c>
      <c r="B508">
        <v>0</v>
      </c>
      <c r="C508">
        <v>0.6992347690151791</v>
      </c>
    </row>
    <row r="510" ht="12.75">
      <c r="A510" t="s">
        <v>15</v>
      </c>
    </row>
    <row r="511" spans="1:3" ht="12.75">
      <c r="A511" t="s">
        <v>16</v>
      </c>
      <c r="B511">
        <f>IF(ISBLANK($B510),"",_XLL.EDF(B9:B508,$B510))</f>
      </c>
      <c r="C511">
        <f>IF(ISBLANK($C510),"",_XLL.EDF(C9:C508,$C510))</f>
      </c>
    </row>
    <row r="512" ht="12.75">
      <c r="A512" t="s">
        <v>17</v>
      </c>
    </row>
    <row r="513" spans="1:3" ht="12.75">
      <c r="A513" t="s">
        <v>18</v>
      </c>
      <c r="B513">
        <f>IF(ISBLANK($B512),"",_XLL.EDF(B9:B508,$B512))</f>
      </c>
      <c r="C513">
        <f>IF(ISBLANK($C512),"",_XLL.EDF(C9:C508,$C512))</f>
      </c>
    </row>
    <row r="514" ht="12.75">
      <c r="A514" t="s">
        <v>19</v>
      </c>
    </row>
    <row r="515" spans="1:3" ht="12.75">
      <c r="A515" t="s">
        <v>20</v>
      </c>
      <c r="B515">
        <f>IF(ISBLANK($B514),"",_XLL.EDF(B9:B508,$B514))</f>
      </c>
      <c r="C515">
        <f>IF(ISBLANK($C514),"",_XLL.EDF(C9:C508,$C514))</f>
      </c>
    </row>
    <row r="516" ht="12.75">
      <c r="A516" t="s">
        <v>21</v>
      </c>
    </row>
    <row r="517" spans="1:3" ht="12.75">
      <c r="A517" t="s">
        <v>22</v>
      </c>
      <c r="B517">
        <f>IF(ISBLANK($B516),"",_XLL.EDF(B9:B508,$B516))</f>
      </c>
      <c r="C517">
        <f>IF(ISBLANK($C516),"",_XLL.EDF(C9:C508,$C516))</f>
      </c>
    </row>
    <row r="518" ht="12.75">
      <c r="A518" t="s">
        <v>23</v>
      </c>
    </row>
    <row r="519" spans="1:3" ht="12.75">
      <c r="A519" t="s">
        <v>24</v>
      </c>
      <c r="B519">
        <f>IF(ISBLANK($B518),"",_XLL.EDF(B9:B508,$B518))</f>
      </c>
      <c r="C519">
        <f>IF(ISBLANK($C518),"",_XLL.EDF(C9:C508,$C518))</f>
      </c>
    </row>
  </sheetData>
  <sheetProtection/>
  <dataValidations count="1">
    <dataValidation type="list" allowBlank="1" showInputMessage="1" showErrorMessage="1" sqref="O9">
      <formula1>"Cauchy,Cosinus,Double Exp,Epanechnikov,Gaussian,Histogram,Parzen,Quartic,Semiparametric Normal (HG),Triangle,Triweight,Uniform"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&amp; Food Policy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Person</cp:lastModifiedBy>
  <cp:lastPrinted>2007-11-11T16:35:44Z</cp:lastPrinted>
  <dcterms:created xsi:type="dcterms:W3CDTF">2003-12-01T14:17:54Z</dcterms:created>
  <dcterms:modified xsi:type="dcterms:W3CDTF">2017-10-19T14:01:13Z</dcterms:modified>
  <cp:category/>
  <cp:version/>
  <cp:contentType/>
  <cp:contentStatus/>
</cp:coreProperties>
</file>