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0" yWindow="0" windowWidth="19200" windowHeight="8370" activeTab="1"/>
  </bookViews>
  <sheets>
    <sheet name="SimData" sheetId="5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G519" i="5" l="1"/>
  <c r="G517" i="5"/>
  <c r="G515" i="5"/>
  <c r="G513" i="5"/>
  <c r="G511" i="5"/>
  <c r="G8" i="5"/>
  <c r="G7" i="5"/>
  <c r="G6" i="5"/>
  <c r="G4" i="5"/>
  <c r="G5" i="5" s="1"/>
  <c r="G3" i="5"/>
  <c r="F519" i="5"/>
  <c r="F517" i="5"/>
  <c r="F515" i="5"/>
  <c r="F513" i="5"/>
  <c r="F511" i="5"/>
  <c r="F8" i="5"/>
  <c r="F7" i="5"/>
  <c r="F6" i="5"/>
  <c r="F4" i="5"/>
  <c r="F3" i="5"/>
  <c r="F5" i="5" s="1"/>
  <c r="E519" i="5"/>
  <c r="E517" i="5"/>
  <c r="E515" i="5"/>
  <c r="E513" i="5"/>
  <c r="E511" i="5"/>
  <c r="E8" i="5"/>
  <c r="E7" i="5"/>
  <c r="E6" i="5"/>
  <c r="E4" i="5"/>
  <c r="E5" i="5" s="1"/>
  <c r="E3" i="5"/>
  <c r="D519" i="5"/>
  <c r="D517" i="5"/>
  <c r="D515" i="5"/>
  <c r="D513" i="5"/>
  <c r="D511" i="5"/>
  <c r="D8" i="5"/>
  <c r="D7" i="5"/>
  <c r="D6" i="5"/>
  <c r="D4" i="5"/>
  <c r="D5" i="5" s="1"/>
  <c r="D3" i="5"/>
  <c r="C519" i="5"/>
  <c r="C517" i="5"/>
  <c r="C515" i="5"/>
  <c r="C513" i="5"/>
  <c r="C511" i="5"/>
  <c r="C7" i="5"/>
  <c r="C6" i="5"/>
  <c r="C4" i="5"/>
  <c r="C5" i="5" s="1"/>
  <c r="C3" i="5"/>
  <c r="B519" i="5"/>
  <c r="B517" i="5"/>
  <c r="B515" i="5"/>
  <c r="B513" i="5"/>
  <c r="B511" i="5"/>
  <c r="B7" i="5"/>
  <c r="B6" i="5"/>
  <c r="B4" i="5"/>
  <c r="B3" i="5"/>
  <c r="G2" i="5"/>
  <c r="F2" i="5"/>
  <c r="E2" i="5"/>
  <c r="D2" i="5"/>
  <c r="C2" i="5"/>
  <c r="B2" i="5"/>
  <c r="A1" i="1"/>
  <c r="B5" i="5" l="1"/>
  <c r="H6" i="1"/>
  <c r="I6" i="1"/>
  <c r="J6" i="1"/>
  <c r="Q6" i="1"/>
  <c r="R6" i="1"/>
  <c r="S6" i="1"/>
  <c r="H18" i="1"/>
  <c r="I18" i="1"/>
  <c r="J18" i="1"/>
  <c r="Q18" i="1"/>
  <c r="R18" i="1"/>
  <c r="S18" i="1"/>
  <c r="H19" i="1"/>
  <c r="I19" i="1"/>
  <c r="J19" i="1"/>
  <c r="Q19" i="1"/>
  <c r="R19" i="1"/>
  <c r="S19" i="1"/>
  <c r="H20" i="1"/>
  <c r="H7" i="1" s="1"/>
  <c r="I20" i="1"/>
  <c r="I7" i="1" s="1"/>
  <c r="J20" i="1"/>
  <c r="J7" i="1" s="1"/>
  <c r="Q20" i="1"/>
  <c r="Q7" i="1" s="1"/>
  <c r="R20" i="1"/>
  <c r="R7" i="1" s="1"/>
  <c r="S20" i="1"/>
  <c r="S7" i="1" s="1"/>
  <c r="H24" i="1"/>
  <c r="I24" i="1"/>
  <c r="J24" i="1"/>
  <c r="Q24" i="1"/>
  <c r="R24" i="1"/>
  <c r="S24" i="1"/>
  <c r="H25" i="1"/>
  <c r="I25" i="1"/>
  <c r="J25" i="1"/>
  <c r="Q25" i="1"/>
  <c r="R25" i="1"/>
  <c r="S25" i="1"/>
  <c r="H26" i="1"/>
  <c r="I26" i="1"/>
  <c r="J26" i="1"/>
  <c r="Q26" i="1"/>
  <c r="R26" i="1"/>
  <c r="S26" i="1"/>
  <c r="H27" i="1"/>
  <c r="I27" i="1"/>
  <c r="J27" i="1"/>
  <c r="Q27" i="1"/>
  <c r="R27" i="1"/>
  <c r="S27" i="1"/>
  <c r="H28" i="1"/>
  <c r="I28" i="1"/>
  <c r="J28" i="1"/>
  <c r="Q28" i="1"/>
  <c r="R28" i="1"/>
  <c r="S28" i="1"/>
  <c r="H29" i="1"/>
  <c r="I29" i="1"/>
  <c r="J29" i="1"/>
  <c r="Q29" i="1"/>
  <c r="R29" i="1"/>
  <c r="S29" i="1"/>
  <c r="H30" i="1"/>
  <c r="I30" i="1"/>
  <c r="J30" i="1"/>
  <c r="Q30" i="1"/>
  <c r="R30" i="1"/>
  <c r="S30" i="1"/>
  <c r="H31" i="1"/>
  <c r="I31" i="1"/>
  <c r="J31" i="1"/>
  <c r="Q31" i="1"/>
  <c r="R31" i="1"/>
  <c r="S31" i="1"/>
  <c r="H32" i="1"/>
  <c r="I32" i="1"/>
  <c r="J32" i="1"/>
  <c r="Q32" i="1"/>
  <c r="R32" i="1"/>
  <c r="S32" i="1"/>
  <c r="H33" i="1"/>
  <c r="I33" i="1"/>
  <c r="J33" i="1"/>
  <c r="Q33" i="1"/>
  <c r="R33" i="1"/>
  <c r="S33" i="1"/>
  <c r="H34" i="1"/>
  <c r="I34" i="1"/>
  <c r="J34" i="1"/>
  <c r="Q34" i="1"/>
  <c r="R34" i="1"/>
  <c r="S34" i="1"/>
  <c r="H35" i="1"/>
  <c r="I35" i="1"/>
  <c r="J35" i="1"/>
  <c r="Q35" i="1"/>
  <c r="R35" i="1"/>
  <c r="S35" i="1"/>
  <c r="H38" i="1"/>
  <c r="I38" i="1"/>
  <c r="J38" i="1"/>
  <c r="Q38" i="1"/>
  <c r="R38" i="1"/>
  <c r="S38" i="1"/>
  <c r="G39" i="1"/>
  <c r="P39" i="1"/>
  <c r="G40" i="1"/>
  <c r="P40" i="1"/>
  <c r="G41" i="1"/>
  <c r="P41" i="1"/>
  <c r="E42" i="1"/>
  <c r="Q17" i="1" l="1"/>
  <c r="H17" i="1"/>
  <c r="Q16" i="1"/>
  <c r="H16" i="1"/>
  <c r="Q15" i="1"/>
  <c r="H15" i="1"/>
  <c r="Q14" i="1"/>
  <c r="H14" i="1"/>
  <c r="Q13" i="1"/>
  <c r="H13" i="1"/>
  <c r="Q12" i="1"/>
  <c r="H12" i="1"/>
  <c r="Q11" i="1"/>
  <c r="H11" i="1"/>
  <c r="Q10" i="1"/>
  <c r="H10" i="1"/>
  <c r="Q9" i="1"/>
  <c r="H9" i="1"/>
  <c r="Q8" i="1"/>
  <c r="H8" i="1"/>
  <c r="S17" i="1"/>
  <c r="J17" i="1"/>
  <c r="S16" i="1"/>
  <c r="J16" i="1"/>
  <c r="S15" i="1"/>
  <c r="J15" i="1"/>
  <c r="S14" i="1"/>
  <c r="J14" i="1"/>
  <c r="S13" i="1"/>
  <c r="J13" i="1"/>
  <c r="S12" i="1"/>
  <c r="J12" i="1"/>
  <c r="S11" i="1"/>
  <c r="J11" i="1"/>
  <c r="S10" i="1"/>
  <c r="J10" i="1"/>
  <c r="S9" i="1"/>
  <c r="J9" i="1"/>
  <c r="S8" i="1"/>
  <c r="J8" i="1"/>
  <c r="R17" i="1"/>
  <c r="I17" i="1"/>
  <c r="R16" i="1"/>
  <c r="I16" i="1"/>
  <c r="R15" i="1"/>
  <c r="I15" i="1"/>
  <c r="R14" i="1"/>
  <c r="I14" i="1"/>
  <c r="R13" i="1"/>
  <c r="I13" i="1"/>
  <c r="R12" i="1"/>
  <c r="I12" i="1"/>
  <c r="R11" i="1"/>
  <c r="I11" i="1"/>
  <c r="R10" i="1"/>
  <c r="I10" i="1"/>
  <c r="R9" i="1"/>
  <c r="I9" i="1"/>
  <c r="R8" i="1"/>
  <c r="I8" i="1"/>
  <c r="H44" i="1"/>
  <c r="I44" i="1"/>
  <c r="J44" i="1"/>
  <c r="Q44" i="1"/>
  <c r="R44" i="1"/>
  <c r="S44" i="1"/>
  <c r="H46" i="1"/>
  <c r="H45" i="1" s="1"/>
  <c r="I46" i="1"/>
  <c r="I45" i="1" s="1"/>
  <c r="J46" i="1"/>
  <c r="J45" i="1" s="1"/>
  <c r="Q46" i="1"/>
  <c r="Q45" i="1" s="1"/>
  <c r="R46" i="1"/>
  <c r="R45" i="1" s="1"/>
  <c r="H47" i="1"/>
  <c r="I47" i="1"/>
  <c r="J47" i="1"/>
  <c r="Q47" i="1"/>
  <c r="R47" i="1"/>
  <c r="S47" i="1"/>
  <c r="H48" i="1"/>
  <c r="I48" i="1"/>
  <c r="J48" i="1"/>
  <c r="Q48" i="1"/>
  <c r="R48" i="1"/>
  <c r="S48" i="1"/>
  <c r="H49" i="1"/>
  <c r="I49" i="1"/>
  <c r="J49" i="1"/>
  <c r="Q49" i="1"/>
  <c r="R49" i="1"/>
  <c r="S49" i="1"/>
  <c r="H50" i="1"/>
  <c r="I50" i="1"/>
  <c r="J50" i="1"/>
  <c r="Q50" i="1"/>
  <c r="R50" i="1"/>
  <c r="S50" i="1"/>
  <c r="H51" i="1"/>
  <c r="I51" i="1"/>
  <c r="J51" i="1"/>
  <c r="Q51" i="1"/>
  <c r="R51" i="1"/>
  <c r="S51" i="1"/>
  <c r="H52" i="1"/>
  <c r="I52" i="1"/>
  <c r="J52" i="1"/>
  <c r="Q52" i="1"/>
  <c r="R52" i="1"/>
  <c r="S52" i="1"/>
  <c r="H53" i="1"/>
  <c r="I53" i="1"/>
  <c r="J53" i="1"/>
  <c r="Q53" i="1"/>
  <c r="R53" i="1"/>
  <c r="S53" i="1"/>
  <c r="H54" i="1"/>
  <c r="I54" i="1"/>
  <c r="J54" i="1"/>
  <c r="Q54" i="1"/>
  <c r="R54" i="1"/>
  <c r="S54" i="1"/>
  <c r="H55" i="1"/>
  <c r="I55" i="1"/>
  <c r="J55" i="1"/>
  <c r="Q55" i="1"/>
  <c r="R55" i="1"/>
  <c r="S55" i="1"/>
  <c r="H56" i="1"/>
  <c r="H57" i="1" s="1"/>
  <c r="I56" i="1"/>
  <c r="J56" i="1"/>
  <c r="J57" i="1" s="1"/>
  <c r="Q56" i="1"/>
  <c r="Q57" i="1" s="1"/>
  <c r="R56" i="1"/>
  <c r="I57" i="1"/>
  <c r="R57" i="1"/>
  <c r="H60" i="1"/>
  <c r="I60" i="1"/>
  <c r="J60" i="1"/>
  <c r="J41" i="1" l="1"/>
  <c r="J40" i="1"/>
  <c r="S21" i="1"/>
  <c r="R21" i="1"/>
  <c r="I21" i="1"/>
  <c r="S41" i="1"/>
  <c r="H21" i="1"/>
  <c r="Q39" i="1"/>
  <c r="R39" i="1"/>
  <c r="S39" i="1"/>
  <c r="S40" i="1"/>
  <c r="H39" i="1"/>
  <c r="I39" i="1"/>
  <c r="Q21" i="1"/>
  <c r="I40" i="1"/>
  <c r="J21" i="1"/>
  <c r="R40" i="1"/>
  <c r="J39" i="1"/>
  <c r="H61" i="1"/>
  <c r="B8" i="5" s="1"/>
  <c r="I61" i="1"/>
  <c r="C8" i="5" s="1"/>
  <c r="S61" i="1"/>
  <c r="T61" i="1"/>
  <c r="H62" i="1"/>
  <c r="I62" i="1"/>
  <c r="J62" i="1"/>
  <c r="K62" i="1"/>
  <c r="S62" i="1"/>
  <c r="T62" i="1"/>
  <c r="H63" i="1"/>
  <c r="I63" i="1"/>
  <c r="J63" i="1"/>
  <c r="K63" i="1"/>
  <c r="S63" i="1"/>
  <c r="T63" i="1"/>
  <c r="H64" i="1"/>
  <c r="I64" i="1"/>
  <c r="J64" i="1"/>
  <c r="K64" i="1"/>
  <c r="M68" i="1"/>
  <c r="N68" i="1"/>
  <c r="M69" i="1"/>
  <c r="N69" i="1"/>
  <c r="M70" i="1"/>
  <c r="N70" i="1"/>
  <c r="M71" i="1"/>
  <c r="N71" i="1"/>
  <c r="M73" i="1"/>
  <c r="N73" i="1"/>
  <c r="J5" i="5"/>
  <c r="L5" i="5"/>
  <c r="N5" i="5"/>
  <c r="J6" i="5"/>
  <c r="L6" i="5"/>
  <c r="N6" i="5"/>
  <c r="J7" i="5"/>
  <c r="L7" i="5"/>
  <c r="N7" i="5"/>
  <c r="J4" i="5"/>
  <c r="L4" i="5"/>
  <c r="N4" i="5"/>
  <c r="J9" i="5"/>
  <c r="N9" i="5" s="1"/>
  <c r="J10" i="5"/>
  <c r="K10" i="5"/>
  <c r="N10" i="5"/>
  <c r="O10" i="5"/>
  <c r="L9" i="5" l="1"/>
  <c r="J11" i="5"/>
  <c r="L10" i="5"/>
  <c r="M10" i="5" s="1"/>
  <c r="K11" i="5"/>
  <c r="L11" i="5"/>
  <c r="M11" i="5"/>
  <c r="N11" i="5"/>
  <c r="O11" i="5"/>
  <c r="J12" i="5"/>
  <c r="K12" i="5"/>
  <c r="L12" i="5"/>
  <c r="M12" i="5"/>
  <c r="N12" i="5"/>
  <c r="O12" i="5"/>
  <c r="J13" i="5"/>
  <c r="K13" i="5"/>
  <c r="L13" i="5"/>
  <c r="M13" i="5"/>
  <c r="N13" i="5"/>
  <c r="O13" i="5"/>
  <c r="J14" i="5"/>
  <c r="K14" i="5"/>
  <c r="L14" i="5"/>
  <c r="M14" i="5"/>
  <c r="N14" i="5"/>
  <c r="O14" i="5"/>
  <c r="J15" i="5"/>
  <c r="K15" i="5"/>
  <c r="L15" i="5"/>
  <c r="M15" i="5"/>
  <c r="N15" i="5"/>
  <c r="O15" i="5"/>
  <c r="J16" i="5"/>
  <c r="K16" i="5"/>
  <c r="L16" i="5"/>
  <c r="M16" i="5"/>
  <c r="N16" i="5"/>
  <c r="O16" i="5"/>
  <c r="J17" i="5"/>
  <c r="K17" i="5"/>
  <c r="L17" i="5"/>
  <c r="M17" i="5"/>
  <c r="N17" i="5"/>
  <c r="O17" i="5"/>
  <c r="J18" i="5"/>
  <c r="K18" i="5"/>
  <c r="L18" i="5"/>
  <c r="M18" i="5"/>
  <c r="N18" i="5"/>
  <c r="O18" i="5"/>
  <c r="J19" i="5"/>
  <c r="K19" i="5"/>
  <c r="L19" i="5"/>
  <c r="M19" i="5"/>
  <c r="N19" i="5"/>
  <c r="O19" i="5"/>
  <c r="J20" i="5"/>
  <c r="K20" i="5"/>
  <c r="L20" i="5"/>
  <c r="M20" i="5"/>
  <c r="N20" i="5"/>
  <c r="O20" i="5"/>
  <c r="J21" i="5"/>
  <c r="K21" i="5"/>
  <c r="L21" i="5"/>
  <c r="M21" i="5"/>
  <c r="N21" i="5"/>
  <c r="O21" i="5"/>
  <c r="J22" i="5"/>
  <c r="K22" i="5"/>
  <c r="L22" i="5"/>
  <c r="M22" i="5"/>
  <c r="N22" i="5"/>
  <c r="O22" i="5"/>
  <c r="J23" i="5"/>
  <c r="K23" i="5"/>
  <c r="L23" i="5"/>
  <c r="M23" i="5"/>
  <c r="N23" i="5"/>
  <c r="O23" i="5"/>
  <c r="J24" i="5"/>
  <c r="K24" i="5"/>
  <c r="L24" i="5"/>
  <c r="M24" i="5"/>
  <c r="N24" i="5"/>
  <c r="O24" i="5"/>
  <c r="J25" i="5"/>
  <c r="K25" i="5"/>
  <c r="L25" i="5"/>
  <c r="M25" i="5"/>
  <c r="N25" i="5"/>
  <c r="O25" i="5"/>
  <c r="J26" i="5"/>
  <c r="K26" i="5"/>
  <c r="L26" i="5"/>
  <c r="M26" i="5"/>
  <c r="N26" i="5"/>
  <c r="O26" i="5"/>
  <c r="J27" i="5"/>
  <c r="K27" i="5"/>
  <c r="L27" i="5"/>
  <c r="M27" i="5"/>
  <c r="N27" i="5"/>
  <c r="O27" i="5"/>
  <c r="J28" i="5"/>
  <c r="K28" i="5"/>
  <c r="L28" i="5"/>
  <c r="M28" i="5"/>
  <c r="N28" i="5"/>
  <c r="O28" i="5"/>
  <c r="J29" i="5"/>
  <c r="K29" i="5"/>
  <c r="L29" i="5"/>
  <c r="M29" i="5"/>
  <c r="N29" i="5"/>
  <c r="O29" i="5"/>
  <c r="J30" i="5"/>
  <c r="K30" i="5"/>
  <c r="L30" i="5"/>
  <c r="M30" i="5"/>
  <c r="N30" i="5"/>
  <c r="O30" i="5"/>
  <c r="J31" i="5"/>
  <c r="K31" i="5"/>
  <c r="L31" i="5"/>
  <c r="M31" i="5"/>
  <c r="N31" i="5"/>
  <c r="O31" i="5"/>
  <c r="J32" i="5"/>
  <c r="K32" i="5"/>
  <c r="L32" i="5"/>
  <c r="M32" i="5"/>
  <c r="N32" i="5"/>
  <c r="O32" i="5"/>
  <c r="J33" i="5"/>
  <c r="K33" i="5"/>
  <c r="L33" i="5"/>
  <c r="M33" i="5"/>
  <c r="N33" i="5"/>
  <c r="O33" i="5"/>
  <c r="J34" i="5"/>
  <c r="K34" i="5"/>
  <c r="L34" i="5"/>
  <c r="M34" i="5"/>
  <c r="N34" i="5"/>
  <c r="O34" i="5"/>
  <c r="J35" i="5"/>
  <c r="K35" i="5"/>
  <c r="L35" i="5"/>
  <c r="M35" i="5"/>
  <c r="N35" i="5"/>
  <c r="O35" i="5"/>
  <c r="J36" i="5"/>
  <c r="K36" i="5"/>
  <c r="L36" i="5"/>
  <c r="M36" i="5"/>
  <c r="N36" i="5"/>
  <c r="O36" i="5"/>
  <c r="J37" i="5"/>
  <c r="K37" i="5"/>
  <c r="L37" i="5"/>
  <c r="M37" i="5"/>
  <c r="N37" i="5"/>
  <c r="O37" i="5"/>
  <c r="J38" i="5"/>
  <c r="K38" i="5"/>
  <c r="L38" i="5"/>
  <c r="M38" i="5"/>
  <c r="N38" i="5"/>
  <c r="O38" i="5"/>
  <c r="J39" i="5"/>
  <c r="K39" i="5"/>
  <c r="L39" i="5"/>
  <c r="M39" i="5"/>
  <c r="N39" i="5"/>
  <c r="O39" i="5"/>
  <c r="J40" i="5"/>
  <c r="K40" i="5"/>
  <c r="L40" i="5"/>
  <c r="M40" i="5"/>
  <c r="N40" i="5"/>
  <c r="O40" i="5"/>
  <c r="J41" i="5"/>
  <c r="K41" i="5"/>
  <c r="L41" i="5"/>
  <c r="M41" i="5"/>
  <c r="N41" i="5"/>
  <c r="O41" i="5"/>
  <c r="J42" i="5"/>
  <c r="K42" i="5"/>
  <c r="L42" i="5"/>
  <c r="M42" i="5"/>
  <c r="N42" i="5"/>
  <c r="O42" i="5"/>
  <c r="J43" i="5"/>
  <c r="K43" i="5"/>
  <c r="L43" i="5"/>
  <c r="M43" i="5"/>
  <c r="N43" i="5"/>
  <c r="O43" i="5"/>
  <c r="J44" i="5"/>
  <c r="K44" i="5"/>
  <c r="L44" i="5"/>
  <c r="M44" i="5"/>
  <c r="N44" i="5"/>
  <c r="O44" i="5"/>
  <c r="J45" i="5"/>
  <c r="K45" i="5"/>
  <c r="L45" i="5"/>
  <c r="M45" i="5"/>
  <c r="N45" i="5"/>
  <c r="O45" i="5"/>
  <c r="J46" i="5"/>
  <c r="K46" i="5"/>
  <c r="L46" i="5"/>
  <c r="M46" i="5"/>
  <c r="N46" i="5"/>
  <c r="O46" i="5"/>
  <c r="J47" i="5"/>
  <c r="K47" i="5"/>
  <c r="L47" i="5"/>
  <c r="M47" i="5"/>
  <c r="N47" i="5"/>
  <c r="O47" i="5"/>
  <c r="J48" i="5"/>
  <c r="K48" i="5"/>
  <c r="L48" i="5"/>
  <c r="M48" i="5"/>
  <c r="N48" i="5"/>
  <c r="O48" i="5"/>
  <c r="J49" i="5"/>
  <c r="K49" i="5"/>
  <c r="L49" i="5"/>
  <c r="M49" i="5"/>
  <c r="N49" i="5"/>
  <c r="O49" i="5"/>
  <c r="J50" i="5"/>
  <c r="K50" i="5"/>
  <c r="L50" i="5"/>
  <c r="M50" i="5"/>
  <c r="N50" i="5"/>
  <c r="O50" i="5"/>
  <c r="J51" i="5"/>
  <c r="K51" i="5"/>
  <c r="L51" i="5"/>
  <c r="M51" i="5"/>
  <c r="N51" i="5"/>
  <c r="O51" i="5"/>
  <c r="J52" i="5"/>
  <c r="K52" i="5"/>
  <c r="L52" i="5"/>
  <c r="M52" i="5"/>
  <c r="N52" i="5"/>
  <c r="O52" i="5"/>
  <c r="J53" i="5"/>
  <c r="K53" i="5"/>
  <c r="L53" i="5"/>
  <c r="M53" i="5"/>
  <c r="N53" i="5"/>
  <c r="O53" i="5"/>
  <c r="J54" i="5"/>
  <c r="K54" i="5"/>
  <c r="L54" i="5"/>
  <c r="M54" i="5"/>
  <c r="N54" i="5"/>
  <c r="O54" i="5"/>
  <c r="J55" i="5"/>
  <c r="K55" i="5"/>
  <c r="L55" i="5"/>
  <c r="M55" i="5"/>
  <c r="N55" i="5"/>
  <c r="O55" i="5"/>
  <c r="J56" i="5"/>
  <c r="K56" i="5"/>
  <c r="L56" i="5"/>
  <c r="M56" i="5"/>
  <c r="N56" i="5"/>
  <c r="O56" i="5"/>
  <c r="J57" i="5"/>
  <c r="K57" i="5"/>
  <c r="L57" i="5"/>
  <c r="M57" i="5"/>
  <c r="N57" i="5"/>
  <c r="O57" i="5"/>
  <c r="J58" i="5"/>
  <c r="K58" i="5"/>
  <c r="L58" i="5"/>
  <c r="M58" i="5"/>
  <c r="N58" i="5"/>
  <c r="O58" i="5"/>
  <c r="J59" i="5"/>
  <c r="K59" i="5"/>
  <c r="L59" i="5"/>
  <c r="M59" i="5"/>
  <c r="N59" i="5"/>
  <c r="O59" i="5"/>
  <c r="J60" i="5"/>
  <c r="K60" i="5"/>
  <c r="L60" i="5"/>
  <c r="M60" i="5"/>
  <c r="N60" i="5"/>
  <c r="O60" i="5"/>
  <c r="J61" i="5"/>
  <c r="K61" i="5"/>
  <c r="L61" i="5"/>
  <c r="M61" i="5"/>
  <c r="N61" i="5"/>
  <c r="O61" i="5"/>
  <c r="J62" i="5"/>
  <c r="K62" i="5"/>
  <c r="L62" i="5"/>
  <c r="M62" i="5"/>
  <c r="N62" i="5"/>
  <c r="O62" i="5"/>
  <c r="J63" i="5"/>
  <c r="K63" i="5"/>
  <c r="L63" i="5"/>
  <c r="M63" i="5"/>
  <c r="N63" i="5"/>
  <c r="O63" i="5"/>
  <c r="J64" i="5"/>
  <c r="K64" i="5"/>
  <c r="L64" i="5"/>
  <c r="M64" i="5"/>
  <c r="N64" i="5"/>
  <c r="O64" i="5"/>
  <c r="J65" i="5"/>
  <c r="K65" i="5"/>
  <c r="L65" i="5"/>
  <c r="M65" i="5"/>
  <c r="N65" i="5"/>
  <c r="O65" i="5"/>
  <c r="J66" i="5"/>
  <c r="K66" i="5"/>
  <c r="L66" i="5"/>
  <c r="M66" i="5"/>
  <c r="N66" i="5"/>
  <c r="O66" i="5"/>
  <c r="J67" i="5"/>
  <c r="K67" i="5"/>
  <c r="L67" i="5"/>
  <c r="M67" i="5"/>
  <c r="N67" i="5"/>
  <c r="O67" i="5"/>
  <c r="J68" i="5"/>
  <c r="K68" i="5"/>
  <c r="L68" i="5"/>
  <c r="M68" i="5"/>
  <c r="N68" i="5"/>
  <c r="O68" i="5"/>
  <c r="J69" i="5"/>
  <c r="K69" i="5"/>
  <c r="L69" i="5"/>
  <c r="M69" i="5"/>
  <c r="N69" i="5"/>
  <c r="O69" i="5"/>
  <c r="J70" i="5"/>
  <c r="K70" i="5"/>
  <c r="L70" i="5"/>
  <c r="M70" i="5"/>
  <c r="N70" i="5"/>
  <c r="O70" i="5"/>
  <c r="J71" i="5"/>
  <c r="K71" i="5"/>
  <c r="L71" i="5"/>
  <c r="M71" i="5"/>
  <c r="N71" i="5"/>
  <c r="O71" i="5"/>
  <c r="J72" i="5"/>
  <c r="K72" i="5"/>
  <c r="L72" i="5"/>
  <c r="M72" i="5"/>
  <c r="N72" i="5"/>
  <c r="O72" i="5"/>
  <c r="J73" i="5"/>
  <c r="K73" i="5"/>
  <c r="L73" i="5"/>
  <c r="M73" i="5"/>
  <c r="N73" i="5"/>
  <c r="O73" i="5"/>
  <c r="J74" i="5"/>
  <c r="K74" i="5"/>
  <c r="L74" i="5"/>
  <c r="M74" i="5"/>
  <c r="N74" i="5"/>
  <c r="O74" i="5"/>
  <c r="J75" i="5"/>
  <c r="K75" i="5"/>
  <c r="L75" i="5"/>
  <c r="M75" i="5"/>
  <c r="N75" i="5"/>
  <c r="O75" i="5"/>
  <c r="J76" i="5"/>
  <c r="K76" i="5"/>
  <c r="L76" i="5"/>
  <c r="M76" i="5"/>
  <c r="N76" i="5"/>
  <c r="O76" i="5"/>
  <c r="J77" i="5"/>
  <c r="K77" i="5"/>
  <c r="L77" i="5"/>
  <c r="M77" i="5"/>
  <c r="N77" i="5"/>
  <c r="O77" i="5"/>
  <c r="J78" i="5"/>
  <c r="K78" i="5"/>
  <c r="L78" i="5"/>
  <c r="M78" i="5"/>
  <c r="N78" i="5"/>
  <c r="O78" i="5"/>
  <c r="J79" i="5"/>
  <c r="K79" i="5"/>
  <c r="L79" i="5"/>
  <c r="M79" i="5"/>
  <c r="N79" i="5"/>
  <c r="O79" i="5"/>
  <c r="J80" i="5"/>
  <c r="K80" i="5"/>
  <c r="L80" i="5"/>
  <c r="M80" i="5"/>
  <c r="N80" i="5"/>
  <c r="O80" i="5"/>
  <c r="J81" i="5"/>
  <c r="K81" i="5"/>
  <c r="L81" i="5"/>
  <c r="M81" i="5"/>
  <c r="N81" i="5"/>
  <c r="O81" i="5"/>
  <c r="J82" i="5"/>
  <c r="K82" i="5"/>
  <c r="L82" i="5"/>
  <c r="M82" i="5"/>
  <c r="N82" i="5"/>
  <c r="O82" i="5"/>
  <c r="J83" i="5"/>
  <c r="K83" i="5"/>
  <c r="L83" i="5"/>
  <c r="M83" i="5"/>
  <c r="N83" i="5"/>
  <c r="O83" i="5"/>
  <c r="J84" i="5"/>
  <c r="K84" i="5"/>
  <c r="L84" i="5"/>
  <c r="M84" i="5"/>
  <c r="N84" i="5"/>
  <c r="O84" i="5"/>
  <c r="J85" i="5"/>
  <c r="K85" i="5"/>
  <c r="L85" i="5"/>
  <c r="M85" i="5"/>
  <c r="N85" i="5"/>
  <c r="O85" i="5"/>
  <c r="J86" i="5"/>
  <c r="K86" i="5"/>
  <c r="L86" i="5"/>
  <c r="M86" i="5"/>
  <c r="N86" i="5"/>
  <c r="O86" i="5"/>
  <c r="J87" i="5"/>
  <c r="K87" i="5"/>
  <c r="L87" i="5"/>
  <c r="M87" i="5"/>
  <c r="N87" i="5"/>
  <c r="O87" i="5"/>
  <c r="J88" i="5"/>
  <c r="K88" i="5"/>
  <c r="L88" i="5"/>
  <c r="M88" i="5"/>
  <c r="N88" i="5"/>
  <c r="O88" i="5"/>
  <c r="J89" i="5"/>
  <c r="K89" i="5"/>
  <c r="L89" i="5"/>
  <c r="M89" i="5"/>
  <c r="N89" i="5"/>
  <c r="O89" i="5"/>
  <c r="J90" i="5"/>
  <c r="K90" i="5"/>
  <c r="L90" i="5"/>
  <c r="M90" i="5"/>
  <c r="N90" i="5"/>
  <c r="O90" i="5"/>
  <c r="J91" i="5"/>
  <c r="K91" i="5"/>
  <c r="L91" i="5"/>
  <c r="M91" i="5"/>
  <c r="N91" i="5"/>
  <c r="O91" i="5"/>
  <c r="J92" i="5"/>
  <c r="K92" i="5"/>
  <c r="L92" i="5"/>
  <c r="M92" i="5"/>
  <c r="N92" i="5"/>
  <c r="O92" i="5"/>
  <c r="J93" i="5"/>
  <c r="K93" i="5"/>
  <c r="L93" i="5"/>
  <c r="M93" i="5"/>
  <c r="N93" i="5"/>
  <c r="O93" i="5"/>
  <c r="J94" i="5"/>
  <c r="K94" i="5"/>
  <c r="L94" i="5"/>
  <c r="M94" i="5"/>
  <c r="N94" i="5"/>
  <c r="O94" i="5"/>
  <c r="J95" i="5"/>
  <c r="K95" i="5"/>
  <c r="L95" i="5"/>
  <c r="M95" i="5"/>
  <c r="N95" i="5"/>
  <c r="O95" i="5"/>
  <c r="J96" i="5"/>
  <c r="K96" i="5"/>
  <c r="L96" i="5"/>
  <c r="M96" i="5"/>
  <c r="N96" i="5"/>
  <c r="O96" i="5"/>
  <c r="J97" i="5"/>
  <c r="K97" i="5"/>
  <c r="L97" i="5"/>
  <c r="M97" i="5"/>
  <c r="N97" i="5"/>
  <c r="O97" i="5"/>
  <c r="J98" i="5"/>
  <c r="K98" i="5"/>
  <c r="L98" i="5"/>
  <c r="M98" i="5"/>
  <c r="N98" i="5"/>
  <c r="O98" i="5"/>
  <c r="J99" i="5"/>
  <c r="K99" i="5"/>
  <c r="L99" i="5"/>
  <c r="M99" i="5"/>
  <c r="N99" i="5"/>
  <c r="O99" i="5"/>
  <c r="J100" i="5"/>
  <c r="K100" i="5"/>
  <c r="L100" i="5"/>
  <c r="M100" i="5"/>
  <c r="N100" i="5"/>
  <c r="O100" i="5"/>
  <c r="J101" i="5"/>
  <c r="K101" i="5"/>
  <c r="L101" i="5"/>
  <c r="M101" i="5"/>
  <c r="N101" i="5"/>
  <c r="O101" i="5"/>
  <c r="J102" i="5"/>
  <c r="K102" i="5"/>
  <c r="L102" i="5"/>
  <c r="M102" i="5"/>
  <c r="N102" i="5"/>
  <c r="O102" i="5"/>
  <c r="J103" i="5"/>
  <c r="K103" i="5"/>
  <c r="L103" i="5"/>
  <c r="M103" i="5"/>
  <c r="N103" i="5"/>
  <c r="O103" i="5"/>
  <c r="J104" i="5"/>
  <c r="K104" i="5"/>
  <c r="L104" i="5"/>
  <c r="M104" i="5"/>
  <c r="N104" i="5"/>
  <c r="O104" i="5"/>
  <c r="J105" i="5"/>
  <c r="K105" i="5"/>
  <c r="L105" i="5"/>
  <c r="M105" i="5"/>
  <c r="N105" i="5"/>
  <c r="O105" i="5"/>
  <c r="J106" i="5"/>
  <c r="K106" i="5"/>
  <c r="L106" i="5"/>
  <c r="M106" i="5"/>
  <c r="N106" i="5"/>
  <c r="O106" i="5"/>
  <c r="J107" i="5"/>
  <c r="K107" i="5"/>
  <c r="L107" i="5"/>
  <c r="M107" i="5"/>
  <c r="N107" i="5"/>
  <c r="O107" i="5"/>
  <c r="J108" i="5"/>
  <c r="K108" i="5"/>
  <c r="L108" i="5"/>
  <c r="M108" i="5"/>
  <c r="N108" i="5"/>
  <c r="O108" i="5"/>
  <c r="J109" i="5"/>
  <c r="K109" i="5"/>
  <c r="L109" i="5"/>
  <c r="M109" i="5"/>
  <c r="N109" i="5"/>
  <c r="O109" i="5"/>
  <c r="J110" i="5"/>
  <c r="K110" i="5"/>
  <c r="L110" i="5"/>
  <c r="M110" i="5"/>
  <c r="N110" i="5"/>
  <c r="O110" i="5"/>
  <c r="J111" i="5"/>
  <c r="K111" i="5"/>
  <c r="L111" i="5"/>
  <c r="M111" i="5"/>
  <c r="N111" i="5"/>
  <c r="O111" i="5"/>
  <c r="J112" i="5"/>
  <c r="K112" i="5"/>
  <c r="L112" i="5"/>
  <c r="M112" i="5"/>
  <c r="N112" i="5"/>
  <c r="O112" i="5"/>
</calcChain>
</file>

<file path=xl/sharedStrings.xml><?xml version="1.0" encoding="utf-8"?>
<sst xmlns="http://schemas.openxmlformats.org/spreadsheetml/2006/main" count="94" uniqueCount="74">
  <si>
    <t>Years</t>
  </si>
  <si>
    <t>Harvested</t>
  </si>
  <si>
    <t>Yield t</t>
  </si>
  <si>
    <t xml:space="preserve">Price </t>
  </si>
  <si>
    <t>Obs.</t>
  </si>
  <si>
    <t>Mean</t>
  </si>
  <si>
    <t>Autocorrelation Coefficient</t>
  </si>
  <si>
    <t>F(x)</t>
  </si>
  <si>
    <t>Unsorted Deviations from Trend</t>
  </si>
  <si>
    <t>Slope</t>
  </si>
  <si>
    <t>Intercept</t>
  </si>
  <si>
    <t>Unsorted Deviations from Trend as a Percent of Predicted</t>
  </si>
  <si>
    <t>Sorted Deviations from Trend as a Percent of Predicted</t>
  </si>
  <si>
    <t>Correlation Matrix</t>
  </si>
  <si>
    <t>Output for Empirical Distributions with 11 Observations as Precent Deviations from Trend</t>
  </si>
  <si>
    <t>This is the first parameter estimation of an EMP</t>
  </si>
  <si>
    <t>This is the second parameter estimation of an EMP so I can put in my expectations</t>
  </si>
  <si>
    <t>Now Price can decline 50%</t>
  </si>
  <si>
    <t xml:space="preserve">with a 10% chance </t>
  </si>
  <si>
    <t>Now price can increase 120%</t>
  </si>
  <si>
    <t>with a 8% chance</t>
  </si>
  <si>
    <t>Assumed Y-Hats</t>
  </si>
  <si>
    <t>Stochastic Values</t>
  </si>
  <si>
    <t>Expectecd Minimum</t>
  </si>
  <si>
    <t>Expected Maximum</t>
  </si>
  <si>
    <t>Price 2</t>
  </si>
  <si>
    <t>Historical Data fo rthe 3 Distributions</t>
  </si>
  <si>
    <t>Scenario Think</t>
  </si>
  <si>
    <t>% Mean</t>
  </si>
  <si>
    <t>P(x)</t>
  </si>
  <si>
    <t>Basic random value</t>
  </si>
  <si>
    <t>USD</t>
  </si>
  <si>
    <t>Extreme Minimum</t>
  </si>
  <si>
    <t>Extreme Maximum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</si>
  <si>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</si>
  <si>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</si>
  <si>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</si>
  <si>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</si>
  <si>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</si>
  <si>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</si>
  <si>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</si>
  <si>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</si>
  <si>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</si>
  <si>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</si>
  <si>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</si>
  <si>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</si>
  <si>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</si>
  <si>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</si>
  <si>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</si>
  <si>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</si>
  <si>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</si>
  <si>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</si>
  <si>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</si>
  <si>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</si>
  <si>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</si>
  <si>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</si>
  <si>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</si>
  <si>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</si>
  <si>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</si>
  <si>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These results come</t>
  </si>
  <si>
    <t>directly from f(x) icon</t>
  </si>
  <si>
    <t>Augmented for Price</t>
  </si>
  <si>
    <t>Assume no augmentation in PDF for prices</t>
  </si>
  <si>
    <t>Assume we augmented the PDf for Prices ONLY!</t>
  </si>
  <si>
    <t>Price 1</t>
  </si>
  <si>
    <t>to see the difference between original</t>
  </si>
  <si>
    <t>and augmented price PDFs</t>
  </si>
  <si>
    <t>Assume 10% chance there is a 50% decrease from mean</t>
  </si>
  <si>
    <t>Assume 8% chance there is a 20% greater than mean</t>
  </si>
  <si>
    <t>For the simulations use the 5 yellow cells</t>
  </si>
  <si>
    <t>Price 3</t>
  </si>
  <si>
    <t>PDF Approximations</t>
  </si>
  <si>
    <t>USDs</t>
  </si>
  <si>
    <t>Simetar Simulation Results for 500 Iterations. 10:46:00 AM 10/18/2017 (16 sec.).  ©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</si>
</sst>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000"/>
    <numFmt numFmtId="167" formatCode="0.0%"/>
    <numFmt numFmtId="168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2" fillId="0" borderId="0" xfId="0" applyFont="1"/>
    <xf numFmtId="165" fontId="1" fillId="0" borderId="0" xfId="0" applyNumberFormat="1" applyFont="1"/>
    <xf numFmtId="166" fontId="1" fillId="0" borderId="1" xfId="0" applyNumberFormat="1" applyFont="1" applyBorder="1"/>
    <xf numFmtId="166" fontId="1" fillId="0" borderId="0" xfId="0" applyNumberFormat="1" applyFont="1"/>
    <xf numFmtId="0" fontId="0" fillId="0" borderId="2" xfId="0" applyBorder="1"/>
    <xf numFmtId="167" fontId="0" fillId="0" borderId="0" xfId="0" applyNumberFormat="1"/>
    <xf numFmtId="168" fontId="0" fillId="0" borderId="0" xfId="0" applyNumberFormat="1" applyAlignment="1">
      <alignment shrinkToFit="1"/>
    </xf>
    <xf numFmtId="168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0" borderId="3" xfId="0" applyFont="1" applyBorder="1"/>
    <xf numFmtId="0" fontId="0" fillId="0" borderId="3" xfId="0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SimData!$I$3</c:f>
          <c:strCache>
            <c:ptCount val="1"/>
            <c:pt idx="0">
              <c:v>PDF Approximations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SimData!$J$4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SimData!$J$13:$J$112</c:f>
              <c:numCache>
                <c:formatCode>0.000</c:formatCode>
                <c:ptCount val="100"/>
                <c:pt idx="0">
                  <c:v>5.9229633361895342</c:v>
                </c:pt>
                <c:pt idx="1">
                  <c:v>5.9605527298363485</c:v>
                </c:pt>
                <c:pt idx="2">
                  <c:v>5.9981421234831629</c:v>
                </c:pt>
                <c:pt idx="3">
                  <c:v>6.0357315171299772</c:v>
                </c:pt>
                <c:pt idx="4">
                  <c:v>6.0733209107767916</c:v>
                </c:pt>
                <c:pt idx="5">
                  <c:v>6.1109103044236059</c:v>
                </c:pt>
                <c:pt idx="6">
                  <c:v>6.1484996980704203</c:v>
                </c:pt>
                <c:pt idx="7">
                  <c:v>6.1860890917172346</c:v>
                </c:pt>
                <c:pt idx="8">
                  <c:v>6.223678485364049</c:v>
                </c:pt>
                <c:pt idx="9">
                  <c:v>6.2612678790108633</c:v>
                </c:pt>
                <c:pt idx="10">
                  <c:v>6.2988572726576777</c:v>
                </c:pt>
                <c:pt idx="11">
                  <c:v>6.336446666304492</c:v>
                </c:pt>
                <c:pt idx="12">
                  <c:v>6.3740360599513064</c:v>
                </c:pt>
                <c:pt idx="13">
                  <c:v>6.4116254535981207</c:v>
                </c:pt>
                <c:pt idx="14">
                  <c:v>6.4492148472449351</c:v>
                </c:pt>
                <c:pt idx="15">
                  <c:v>6.4868042408917495</c:v>
                </c:pt>
                <c:pt idx="16">
                  <c:v>6.5243936345385638</c:v>
                </c:pt>
                <c:pt idx="17">
                  <c:v>6.5619830281853782</c:v>
                </c:pt>
                <c:pt idx="18">
                  <c:v>6.5995724218321925</c:v>
                </c:pt>
                <c:pt idx="19">
                  <c:v>6.6371618154790069</c:v>
                </c:pt>
                <c:pt idx="20">
                  <c:v>6.6747512091258212</c:v>
                </c:pt>
                <c:pt idx="21">
                  <c:v>6.7123406027726356</c:v>
                </c:pt>
                <c:pt idx="22">
                  <c:v>6.7499299964194499</c:v>
                </c:pt>
                <c:pt idx="23">
                  <c:v>6.7875193900662643</c:v>
                </c:pt>
                <c:pt idx="24">
                  <c:v>6.8251087837130786</c:v>
                </c:pt>
                <c:pt idx="25">
                  <c:v>6.862698177359893</c:v>
                </c:pt>
                <c:pt idx="26">
                  <c:v>6.9002875710067073</c:v>
                </c:pt>
                <c:pt idx="27">
                  <c:v>6.9378769646535217</c:v>
                </c:pt>
                <c:pt idx="28">
                  <c:v>6.975466358300336</c:v>
                </c:pt>
                <c:pt idx="29">
                  <c:v>7.0130557519471504</c:v>
                </c:pt>
                <c:pt idx="30">
                  <c:v>7.0506451455939647</c:v>
                </c:pt>
                <c:pt idx="31">
                  <c:v>7.0882345392407791</c:v>
                </c:pt>
                <c:pt idx="32">
                  <c:v>7.1258239328875934</c:v>
                </c:pt>
                <c:pt idx="33">
                  <c:v>7.1634133265344078</c:v>
                </c:pt>
                <c:pt idx="34">
                  <c:v>7.2010027201812221</c:v>
                </c:pt>
                <c:pt idx="35">
                  <c:v>7.2385921138280365</c:v>
                </c:pt>
                <c:pt idx="36">
                  <c:v>7.2761815074748508</c:v>
                </c:pt>
                <c:pt idx="37">
                  <c:v>7.3137709011216652</c:v>
                </c:pt>
                <c:pt idx="38">
                  <c:v>7.3513602947684795</c:v>
                </c:pt>
                <c:pt idx="39">
                  <c:v>7.3889496884152939</c:v>
                </c:pt>
                <c:pt idx="40">
                  <c:v>7.4265390820621082</c:v>
                </c:pt>
                <c:pt idx="41">
                  <c:v>7.4641284757089226</c:v>
                </c:pt>
                <c:pt idx="42">
                  <c:v>7.5017178693557369</c:v>
                </c:pt>
                <c:pt idx="43">
                  <c:v>7.5393072630025513</c:v>
                </c:pt>
                <c:pt idx="44">
                  <c:v>7.5768966566493656</c:v>
                </c:pt>
                <c:pt idx="45">
                  <c:v>7.61448605029618</c:v>
                </c:pt>
                <c:pt idx="46">
                  <c:v>7.6520754439429943</c:v>
                </c:pt>
                <c:pt idx="47">
                  <c:v>7.6896648375898087</c:v>
                </c:pt>
                <c:pt idx="48">
                  <c:v>7.727254231236623</c:v>
                </c:pt>
                <c:pt idx="49">
                  <c:v>7.7648436248834374</c:v>
                </c:pt>
                <c:pt idx="50">
                  <c:v>7.8024330185302517</c:v>
                </c:pt>
                <c:pt idx="51">
                  <c:v>7.8400224121770661</c:v>
                </c:pt>
                <c:pt idx="52">
                  <c:v>7.8776118058238804</c:v>
                </c:pt>
                <c:pt idx="53">
                  <c:v>7.9152011994706948</c:v>
                </c:pt>
                <c:pt idx="54">
                  <c:v>7.9527905931175091</c:v>
                </c:pt>
                <c:pt idx="55">
                  <c:v>7.9903799867643235</c:v>
                </c:pt>
                <c:pt idx="56">
                  <c:v>8.0279693804111378</c:v>
                </c:pt>
                <c:pt idx="57">
                  <c:v>8.0655587740579531</c:v>
                </c:pt>
                <c:pt idx="58">
                  <c:v>8.1031481677047683</c:v>
                </c:pt>
                <c:pt idx="59">
                  <c:v>8.1407375613515836</c:v>
                </c:pt>
                <c:pt idx="60">
                  <c:v>8.1783269549983988</c:v>
                </c:pt>
                <c:pt idx="61">
                  <c:v>8.215916348645214</c:v>
                </c:pt>
                <c:pt idx="62">
                  <c:v>8.2535057422920293</c:v>
                </c:pt>
                <c:pt idx="63">
                  <c:v>8.2910951359388445</c:v>
                </c:pt>
                <c:pt idx="64">
                  <c:v>8.3286845295856597</c:v>
                </c:pt>
                <c:pt idx="65">
                  <c:v>8.366273923232475</c:v>
                </c:pt>
                <c:pt idx="66">
                  <c:v>8.4038633168792902</c:v>
                </c:pt>
                <c:pt idx="67">
                  <c:v>8.4414527105261055</c:v>
                </c:pt>
                <c:pt idx="68">
                  <c:v>8.4790421041729207</c:v>
                </c:pt>
                <c:pt idx="69">
                  <c:v>8.5166314978197359</c:v>
                </c:pt>
                <c:pt idx="70">
                  <c:v>8.5542208914665512</c:v>
                </c:pt>
                <c:pt idx="71">
                  <c:v>8.5918102851133664</c:v>
                </c:pt>
                <c:pt idx="72">
                  <c:v>8.6293996787601817</c:v>
                </c:pt>
                <c:pt idx="73">
                  <c:v>8.6669890724069969</c:v>
                </c:pt>
                <c:pt idx="74">
                  <c:v>8.7045784660538121</c:v>
                </c:pt>
                <c:pt idx="75">
                  <c:v>8.7421678597006274</c:v>
                </c:pt>
                <c:pt idx="76">
                  <c:v>8.7797572533474426</c:v>
                </c:pt>
                <c:pt idx="77">
                  <c:v>8.8173466469942579</c:v>
                </c:pt>
                <c:pt idx="78">
                  <c:v>8.8549360406410731</c:v>
                </c:pt>
                <c:pt idx="79">
                  <c:v>8.8925254342878883</c:v>
                </c:pt>
                <c:pt idx="80">
                  <c:v>8.9301148279347036</c:v>
                </c:pt>
                <c:pt idx="81">
                  <c:v>8.9677042215815188</c:v>
                </c:pt>
                <c:pt idx="82">
                  <c:v>9.005293615228334</c:v>
                </c:pt>
                <c:pt idx="83">
                  <c:v>9.0428830088751493</c:v>
                </c:pt>
                <c:pt idx="84">
                  <c:v>9.0804724025219645</c:v>
                </c:pt>
                <c:pt idx="85">
                  <c:v>9.1180617961687798</c:v>
                </c:pt>
                <c:pt idx="86">
                  <c:v>9.155651189815595</c:v>
                </c:pt>
                <c:pt idx="87">
                  <c:v>9.1932405834624102</c:v>
                </c:pt>
                <c:pt idx="88">
                  <c:v>9.2308299771092255</c:v>
                </c:pt>
                <c:pt idx="89">
                  <c:v>9.2684193707560407</c:v>
                </c:pt>
                <c:pt idx="90">
                  <c:v>9.306008764402856</c:v>
                </c:pt>
                <c:pt idx="91">
                  <c:v>9.3435981580496712</c:v>
                </c:pt>
                <c:pt idx="92">
                  <c:v>9.3811875516964864</c:v>
                </c:pt>
                <c:pt idx="93">
                  <c:v>9.4187769453433017</c:v>
                </c:pt>
                <c:pt idx="94">
                  <c:v>9.4563663389901169</c:v>
                </c:pt>
                <c:pt idx="95">
                  <c:v>9.4939557326369322</c:v>
                </c:pt>
                <c:pt idx="96">
                  <c:v>9.5315451262837474</c:v>
                </c:pt>
                <c:pt idx="97">
                  <c:v>9.5691345199305626</c:v>
                </c:pt>
                <c:pt idx="98">
                  <c:v>9.6067239135773779</c:v>
                </c:pt>
                <c:pt idx="99">
                  <c:v>9.6443133072241931</c:v>
                </c:pt>
              </c:numCache>
            </c:numRef>
          </c:xVal>
          <c:yVal>
            <c:numRef>
              <c:f>SimData!$K$13:$K$112</c:f>
              <c:numCache>
                <c:formatCode>0.000</c:formatCode>
                <c:ptCount val="100"/>
                <c:pt idx="0">
                  <c:v>0.10666589411102616</c:v>
                </c:pt>
                <c:pt idx="1">
                  <c:v>0.11152780815969751</c:v>
                </c:pt>
                <c:pt idx="2">
                  <c:v>0.11583161658515623</c:v>
                </c:pt>
                <c:pt idx="3">
                  <c:v>0.11962075759246424</c:v>
                </c:pt>
                <c:pt idx="4">
                  <c:v>0.12297670052378351</c:v>
                </c:pt>
                <c:pt idx="5">
                  <c:v>0.12601507644435314</c:v>
                </c:pt>
                <c:pt idx="6">
                  <c:v>0.12887927420921844</c:v>
                </c:pt>
                <c:pt idx="7">
                  <c:v>0.13173182882027104</c:v>
                </c:pt>
                <c:pt idx="8">
                  <c:v>0.13474408536469179</c:v>
                </c:pt>
                <c:pt idx="9">
                  <c:v>0.13808474673375187</c:v>
                </c:pt>
                <c:pt idx="10">
                  <c:v>0.14190800187801067</c:v>
                </c:pt>
                <c:pt idx="11">
                  <c:v>0.14634198113393909</c:v>
                </c:pt>
                <c:pt idx="12">
                  <c:v>0.15147829485920952</c:v>
                </c:pt>
                <c:pt idx="13">
                  <c:v>0.1573633800564273</c:v>
                </c:pt>
                <c:pt idx="14">
                  <c:v>0.16399230537749032</c:v>
                </c:pt>
                <c:pt idx="15">
                  <c:v>0.17130556655453333</c:v>
                </c:pt>
                <c:pt idx="16">
                  <c:v>0.17918924194255825</c:v>
                </c:pt>
                <c:pt idx="17">
                  <c:v>0.18747867463538748</c:v>
                </c:pt>
                <c:pt idx="18">
                  <c:v>0.19596561152818048</c:v>
                </c:pt>
                <c:pt idx="19">
                  <c:v>0.20440847474031301</c:v>
                </c:pt>
                <c:pt idx="20">
                  <c:v>0.21254518701238742</c:v>
                </c:pt>
                <c:pt idx="21">
                  <c:v>0.22010774473705072</c:v>
                </c:pt>
                <c:pt idx="22">
                  <c:v>0.22683755672556077</c:v>
                </c:pt>
                <c:pt idx="23">
                  <c:v>0.23250046822043607</c:v>
                </c:pt>
                <c:pt idx="24">
                  <c:v>0.23690038639150884</c:v>
                </c:pt>
                <c:pt idx="25">
                  <c:v>0.23989052393363905</c:v>
                </c:pt>
                <c:pt idx="26">
                  <c:v>0.24138147719587197</c:v>
                </c:pt>
                <c:pt idx="27">
                  <c:v>0.24134563707418358</c:v>
                </c:pt>
                <c:pt idx="28">
                  <c:v>0.23981776554270745</c:v>
                </c:pt>
                <c:pt idx="29">
                  <c:v>0.23689192084880328</c:v>
                </c:pt>
                <c:pt idx="30">
                  <c:v>0.23271523954467446</c:v>
                </c:pt>
                <c:pt idx="31">
                  <c:v>0.22747934562340202</c:v>
                </c:pt>
                <c:pt idx="32">
                  <c:v>0.22141032579369394</c:v>
                </c:pt>
                <c:pt idx="33">
                  <c:v>0.21475826695987335</c:v>
                </c:pt>
                <c:pt idx="34">
                  <c:v>0.20778729298998552</c:v>
                </c:pt>
                <c:pt idx="35">
                  <c:v>0.2007668728440396</c:v>
                </c:pt>
                <c:pt idx="36">
                  <c:v>0.19396492352655889</c:v>
                </c:pt>
                <c:pt idx="37">
                  <c:v>0.18764293065842144</c:v>
                </c:pt>
                <c:pt idx="38">
                  <c:v>0.18205299319827159</c:v>
                </c:pt>
                <c:pt idx="39">
                  <c:v>0.17743640407232611</c:v>
                </c:pt>
                <c:pt idx="40">
                  <c:v>0.17402313905765573</c:v>
                </c:pt>
                <c:pt idx="41">
                  <c:v>0.17203146982854561</c:v>
                </c:pt>
                <c:pt idx="42">
                  <c:v>0.17166686291608649</c:v>
                </c:pt>
                <c:pt idx="43">
                  <c:v>0.17311938418013709</c:v>
                </c:pt>
                <c:pt idx="44">
                  <c:v>0.17655899779203368</c:v>
                </c:pt>
                <c:pt idx="45">
                  <c:v>0.18212841881009439</c:v>
                </c:pt>
                <c:pt idx="46">
                  <c:v>0.18993352802854871</c:v>
                </c:pt>
                <c:pt idx="47">
                  <c:v>0.20003175594236763</c:v>
                </c:pt>
                <c:pt idx="48">
                  <c:v>0.21241924986894375</c:v>
                </c:pt>
                <c:pt idx="49">
                  <c:v>0.22701800864571298</c:v>
                </c:pt>
                <c:pt idx="50">
                  <c:v>0.24366445426709174</c:v>
                </c:pt>
                <c:pt idx="51">
                  <c:v>0.26210106293559754</c:v>
                </c:pt>
                <c:pt idx="52">
                  <c:v>0.28197266118062264</c:v>
                </c:pt>
                <c:pt idx="53">
                  <c:v>0.30282878264440283</c:v>
                </c:pt>
                <c:pt idx="54">
                  <c:v>0.32413307521831464</c:v>
                </c:pt>
                <c:pt idx="55">
                  <c:v>0.34528016846950038</c:v>
                </c:pt>
                <c:pt idx="56">
                  <c:v>0.36561970537843275</c:v>
                </c:pt>
                <c:pt idx="57">
                  <c:v>0.38448648066530566</c:v>
                </c:pt>
                <c:pt idx="58">
                  <c:v>0.40123489650361327</c:v>
                </c:pt>
                <c:pt idx="59">
                  <c:v>0.41527533657799798</c:v>
                </c:pt>
                <c:pt idx="60">
                  <c:v>0.42610965533550199</c:v>
                </c:pt>
                <c:pt idx="61">
                  <c:v>0.43336284497242444</c:v>
                </c:pt>
                <c:pt idx="62">
                  <c:v>0.43680811150698701</c:v>
                </c:pt>
                <c:pt idx="63">
                  <c:v>0.43638305908921526</c:v>
                </c:pt>
                <c:pt idx="64">
                  <c:v>0.43219540572070447</c:v>
                </c:pt>
                <c:pt idx="65">
                  <c:v>0.42451755710834971</c:v>
                </c:pt>
                <c:pt idx="66">
                  <c:v>0.41377034794324064</c:v>
                </c:pt>
                <c:pt idx="67">
                  <c:v>0.40049721099152197</c:v>
                </c:pt>
                <c:pt idx="68">
                  <c:v>0.38533084885580704</c:v>
                </c:pt>
                <c:pt idx="69">
                  <c:v>0.36895507549906387</c:v>
                </c:pt>
                <c:pt idx="70">
                  <c:v>0.352064809322719</c:v>
                </c:pt>
                <c:pt idx="71">
                  <c:v>0.33532721752497363</c:v>
                </c:pt>
                <c:pt idx="72">
                  <c:v>0.31934674953107145</c:v>
                </c:pt>
                <c:pt idx="73">
                  <c:v>0.30463630332109493</c:v>
                </c:pt>
                <c:pt idx="74">
                  <c:v>0.29159611213304137</c:v>
                </c:pt>
                <c:pt idx="75">
                  <c:v>0.28050120058433775</c:v>
                </c:pt>
                <c:pt idx="76">
                  <c:v>0.27149751849508291</c:v>
                </c:pt>
                <c:pt idx="77">
                  <c:v>0.26460618741669828</c:v>
                </c:pt>
                <c:pt idx="78">
                  <c:v>0.25973474243158767</c:v>
                </c:pt>
                <c:pt idx="79">
                  <c:v>0.25669385400082306</c:v>
                </c:pt>
                <c:pt idx="80">
                  <c:v>0.25521778576748028</c:v>
                </c:pt>
                <c:pt idx="81">
                  <c:v>0.25498678136889058</c:v>
                </c:pt>
                <c:pt idx="82">
                  <c:v>0.25564966009128337</c:v>
                </c:pt>
                <c:pt idx="83">
                  <c:v>0.25684511180680192</c:v>
                </c:pt>
                <c:pt idx="84">
                  <c:v>0.25822048451088908</c:v>
                </c:pt>
                <c:pt idx="85">
                  <c:v>0.25944721859008346</c:v>
                </c:pt>
                <c:pt idx="86">
                  <c:v>0.26023246583473042</c:v>
                </c:pt>
                <c:pt idx="87">
                  <c:v>0.26032680459248531</c:v>
                </c:pt>
                <c:pt idx="88">
                  <c:v>0.25952829474320488</c:v>
                </c:pt>
                <c:pt idx="89">
                  <c:v>0.2576833815719119</c:v>
                </c:pt>
                <c:pt idx="90">
                  <c:v>0.25468533710610319</c:v>
                </c:pt>
                <c:pt idx="91">
                  <c:v>0.25047101072813049</c:v>
                </c:pt>
                <c:pt idx="92">
                  <c:v>0.24501664764623979</c:v>
                </c:pt>
                <c:pt idx="93">
                  <c:v>0.23833343448296057</c:v>
                </c:pt>
                <c:pt idx="94">
                  <c:v>0.23046326595915609</c:v>
                </c:pt>
                <c:pt idx="95">
                  <c:v>0.22147502302844438</c:v>
                </c:pt>
                <c:pt idx="96">
                  <c:v>0.21146144233897171</c:v>
                </c:pt>
                <c:pt idx="97">
                  <c:v>0.20053647052720611</c:v>
                </c:pt>
                <c:pt idx="98">
                  <c:v>0.18883286050891868</c:v>
                </c:pt>
                <c:pt idx="99">
                  <c:v>0.17649969771615617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ADF-42C5-B5B5-C484367BA033}"/>
            </c:ext>
          </c:extLst>
        </c:ser>
        <c:ser>
          <c:idx val="1"/>
          <c:order val="1"/>
          <c:tx>
            <c:strRef>
              <c:f>SimData!$J$4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SimData!$J$11</c:f>
              <c:numCache>
                <c:formatCode>0.000</c:formatCode>
                <c:ptCount val="1"/>
                <c:pt idx="0">
                  <c:v>7.9986730723617061</c:v>
                </c:pt>
              </c:numCache>
            </c:numRef>
          </c:xVal>
          <c:yVal>
            <c:numRef>
              <c:f>SimData!$K$11</c:f>
              <c:numCache>
                <c:formatCode>0.000</c:formatCode>
                <c:ptCount val="1"/>
                <c:pt idx="0">
                  <c:v>0.34986023337857247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ADF-42C5-B5B5-C484367BA033}"/>
            </c:ext>
          </c:extLst>
        </c:ser>
        <c:ser>
          <c:idx val="2"/>
          <c:order val="2"/>
          <c:tx>
            <c:strRef>
              <c:f>SimData!$J$4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SimData!$J$12</c:f>
              <c:numCache>
                <c:formatCode>0.000</c:formatCode>
                <c:ptCount val="1"/>
                <c:pt idx="0">
                  <c:v>9.6442253544368359</c:v>
                </c:pt>
              </c:numCache>
            </c:numRef>
          </c:xVal>
          <c:yVal>
            <c:numRef>
              <c:f>SimData!$K$12</c:f>
              <c:numCache>
                <c:formatCode>0.000</c:formatCode>
                <c:ptCount val="1"/>
                <c:pt idx="0">
                  <c:v>0.17652916591990669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ADF-42C5-B5B5-C484367BA033}"/>
            </c:ext>
          </c:extLst>
        </c:ser>
        <c:ser>
          <c:idx val="3"/>
          <c:order val="3"/>
          <c:tx>
            <c:strRef>
              <c:f>SimData!$J$4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SimData!$J$10</c:f>
              <c:numCache>
                <c:formatCode>0.000</c:formatCode>
                <c:ptCount val="1"/>
                <c:pt idx="0">
                  <c:v>5.9230741604592669</c:v>
                </c:pt>
              </c:numCache>
            </c:numRef>
          </c:xVal>
          <c:yVal>
            <c:numRef>
              <c:f>SimData!$K$10</c:f>
              <c:numCache>
                <c:formatCode>0.000</c:formatCode>
                <c:ptCount val="1"/>
                <c:pt idx="0">
                  <c:v>0.10668106238544915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ADF-42C5-B5B5-C484367BA033}"/>
            </c:ext>
          </c:extLst>
        </c:ser>
        <c:ser>
          <c:idx val="4"/>
          <c:order val="4"/>
          <c:tx>
            <c:strRef>
              <c:f>SimData!$L$4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SimData!$L$13:$L$112</c:f>
              <c:numCache>
                <c:formatCode>0.000</c:formatCode>
                <c:ptCount val="100"/>
                <c:pt idx="0">
                  <c:v>4.0000001133872143</c:v>
                </c:pt>
                <c:pt idx="1">
                  <c:v>4.0565656273355435</c:v>
                </c:pt>
                <c:pt idx="2">
                  <c:v>4.1131311412838727</c:v>
                </c:pt>
                <c:pt idx="3">
                  <c:v>4.1696966552322019</c:v>
                </c:pt>
                <c:pt idx="4">
                  <c:v>4.2262621691805311</c:v>
                </c:pt>
                <c:pt idx="5">
                  <c:v>4.2828276831288603</c:v>
                </c:pt>
                <c:pt idx="6">
                  <c:v>4.3393931970771895</c:v>
                </c:pt>
                <c:pt idx="7">
                  <c:v>4.3959587110255187</c:v>
                </c:pt>
                <c:pt idx="8">
                  <c:v>4.4525242249738479</c:v>
                </c:pt>
                <c:pt idx="9">
                  <c:v>4.5090897389221771</c:v>
                </c:pt>
                <c:pt idx="10">
                  <c:v>4.5656552528705063</c:v>
                </c:pt>
                <c:pt idx="11">
                  <c:v>4.6222207668188355</c:v>
                </c:pt>
                <c:pt idx="12">
                  <c:v>4.6787862807671647</c:v>
                </c:pt>
                <c:pt idx="13">
                  <c:v>4.7353517947154939</c:v>
                </c:pt>
                <c:pt idx="14">
                  <c:v>4.7919173086638231</c:v>
                </c:pt>
                <c:pt idx="15">
                  <c:v>4.8484828226121524</c:v>
                </c:pt>
                <c:pt idx="16">
                  <c:v>4.9050483365604816</c:v>
                </c:pt>
                <c:pt idx="17">
                  <c:v>4.9616138505088108</c:v>
                </c:pt>
                <c:pt idx="18">
                  <c:v>5.01817936445714</c:v>
                </c:pt>
                <c:pt idx="19">
                  <c:v>5.0747448784054692</c:v>
                </c:pt>
                <c:pt idx="20">
                  <c:v>5.1313103923537984</c:v>
                </c:pt>
                <c:pt idx="21">
                  <c:v>5.1878759063021276</c:v>
                </c:pt>
                <c:pt idx="22">
                  <c:v>5.2444414202504568</c:v>
                </c:pt>
                <c:pt idx="23">
                  <c:v>5.301006934198786</c:v>
                </c:pt>
                <c:pt idx="24">
                  <c:v>5.3575724481471152</c:v>
                </c:pt>
                <c:pt idx="25">
                  <c:v>5.4141379620954444</c:v>
                </c:pt>
                <c:pt idx="26">
                  <c:v>5.4707034760437736</c:v>
                </c:pt>
                <c:pt idx="27">
                  <c:v>5.5272689899921028</c:v>
                </c:pt>
                <c:pt idx="28">
                  <c:v>5.583834503940432</c:v>
                </c:pt>
                <c:pt idx="29">
                  <c:v>5.6404000178887612</c:v>
                </c:pt>
                <c:pt idx="30">
                  <c:v>5.6969655318370904</c:v>
                </c:pt>
                <c:pt idx="31">
                  <c:v>5.7535310457854196</c:v>
                </c:pt>
                <c:pt idx="32">
                  <c:v>5.8100965597337488</c:v>
                </c:pt>
                <c:pt idx="33">
                  <c:v>5.866662073682078</c:v>
                </c:pt>
                <c:pt idx="34">
                  <c:v>5.9232275876304072</c:v>
                </c:pt>
                <c:pt idx="35">
                  <c:v>5.9797931015787364</c:v>
                </c:pt>
                <c:pt idx="36">
                  <c:v>6.0363586155270657</c:v>
                </c:pt>
                <c:pt idx="37">
                  <c:v>6.0929241294753949</c:v>
                </c:pt>
                <c:pt idx="38">
                  <c:v>6.1494896434237241</c:v>
                </c:pt>
                <c:pt idx="39">
                  <c:v>6.2060551573720533</c:v>
                </c:pt>
                <c:pt idx="40">
                  <c:v>6.2626206713203825</c:v>
                </c:pt>
                <c:pt idx="41">
                  <c:v>6.3191861852687117</c:v>
                </c:pt>
                <c:pt idx="42">
                  <c:v>6.3757516992170409</c:v>
                </c:pt>
                <c:pt idx="43">
                  <c:v>6.4323172131653701</c:v>
                </c:pt>
                <c:pt idx="44">
                  <c:v>6.4888827271136993</c:v>
                </c:pt>
                <c:pt idx="45">
                  <c:v>6.5454482410620285</c:v>
                </c:pt>
                <c:pt idx="46">
                  <c:v>6.6020137550103577</c:v>
                </c:pt>
                <c:pt idx="47">
                  <c:v>6.6585792689586869</c:v>
                </c:pt>
                <c:pt idx="48">
                  <c:v>6.7151447829070161</c:v>
                </c:pt>
                <c:pt idx="49">
                  <c:v>6.7717102968553453</c:v>
                </c:pt>
                <c:pt idx="50">
                  <c:v>6.8282758108036745</c:v>
                </c:pt>
                <c:pt idx="51">
                  <c:v>6.8848413247520037</c:v>
                </c:pt>
                <c:pt idx="52">
                  <c:v>6.9414068387003329</c:v>
                </c:pt>
                <c:pt idx="53">
                  <c:v>6.9979723526486621</c:v>
                </c:pt>
                <c:pt idx="54">
                  <c:v>7.0545378665969913</c:v>
                </c:pt>
                <c:pt idx="55">
                  <c:v>7.1111033805453205</c:v>
                </c:pt>
                <c:pt idx="56">
                  <c:v>7.1676688944936497</c:v>
                </c:pt>
                <c:pt idx="57">
                  <c:v>7.2242344084419789</c:v>
                </c:pt>
                <c:pt idx="58">
                  <c:v>7.2807999223903082</c:v>
                </c:pt>
                <c:pt idx="59">
                  <c:v>7.3373654363386374</c:v>
                </c:pt>
                <c:pt idx="60">
                  <c:v>7.3939309502869666</c:v>
                </c:pt>
                <c:pt idx="61">
                  <c:v>7.4504964642352958</c:v>
                </c:pt>
                <c:pt idx="62">
                  <c:v>7.507061978183625</c:v>
                </c:pt>
                <c:pt idx="63">
                  <c:v>7.5636274921319542</c:v>
                </c:pt>
                <c:pt idx="64">
                  <c:v>7.6201930060802834</c:v>
                </c:pt>
                <c:pt idx="65">
                  <c:v>7.6767585200286126</c:v>
                </c:pt>
                <c:pt idx="66">
                  <c:v>7.7333240339769418</c:v>
                </c:pt>
                <c:pt idx="67">
                  <c:v>7.789889547925271</c:v>
                </c:pt>
                <c:pt idx="68">
                  <c:v>7.8464550618736002</c:v>
                </c:pt>
                <c:pt idx="69">
                  <c:v>7.9030205758219294</c:v>
                </c:pt>
                <c:pt idx="70">
                  <c:v>7.9595860897702586</c:v>
                </c:pt>
                <c:pt idx="71">
                  <c:v>8.0161516037185887</c:v>
                </c:pt>
                <c:pt idx="72">
                  <c:v>8.0727171176669188</c:v>
                </c:pt>
                <c:pt idx="73">
                  <c:v>8.1292826316152489</c:v>
                </c:pt>
                <c:pt idx="74">
                  <c:v>8.185848145563579</c:v>
                </c:pt>
                <c:pt idx="75">
                  <c:v>8.2424136595119091</c:v>
                </c:pt>
                <c:pt idx="76">
                  <c:v>8.2989791734602392</c:v>
                </c:pt>
                <c:pt idx="77">
                  <c:v>8.3555446874085693</c:v>
                </c:pt>
                <c:pt idx="78">
                  <c:v>8.4121102013568994</c:v>
                </c:pt>
                <c:pt idx="79">
                  <c:v>8.4686757153052294</c:v>
                </c:pt>
                <c:pt idx="80">
                  <c:v>8.5252412292535595</c:v>
                </c:pt>
                <c:pt idx="81">
                  <c:v>8.5818067432018896</c:v>
                </c:pt>
                <c:pt idx="82">
                  <c:v>8.6383722571502197</c:v>
                </c:pt>
                <c:pt idx="83">
                  <c:v>8.6949377710985498</c:v>
                </c:pt>
                <c:pt idx="84">
                  <c:v>8.7515032850468799</c:v>
                </c:pt>
                <c:pt idx="85">
                  <c:v>8.80806879899521</c:v>
                </c:pt>
                <c:pt idx="86">
                  <c:v>8.8646343129435401</c:v>
                </c:pt>
                <c:pt idx="87">
                  <c:v>8.9211998268918702</c:v>
                </c:pt>
                <c:pt idx="88">
                  <c:v>8.9777653408402003</c:v>
                </c:pt>
                <c:pt idx="89">
                  <c:v>9.0343308547885304</c:v>
                </c:pt>
                <c:pt idx="90">
                  <c:v>9.0908963687368605</c:v>
                </c:pt>
                <c:pt idx="91">
                  <c:v>9.1474618826851906</c:v>
                </c:pt>
                <c:pt idx="92">
                  <c:v>9.2040273966335207</c:v>
                </c:pt>
                <c:pt idx="93">
                  <c:v>9.2605929105818507</c:v>
                </c:pt>
                <c:pt idx="94">
                  <c:v>9.3171584245301808</c:v>
                </c:pt>
                <c:pt idx="95">
                  <c:v>9.3737239384785109</c:v>
                </c:pt>
                <c:pt idx="96">
                  <c:v>9.430289452426841</c:v>
                </c:pt>
                <c:pt idx="97">
                  <c:v>9.4868549663751711</c:v>
                </c:pt>
                <c:pt idx="98">
                  <c:v>9.5434204803235012</c:v>
                </c:pt>
                <c:pt idx="99">
                  <c:v>9.5999859942718313</c:v>
                </c:pt>
              </c:numCache>
            </c:numRef>
          </c:xVal>
          <c:yVal>
            <c:numRef>
              <c:f>SimData!$M$13:$M$112</c:f>
              <c:numCache>
                <c:formatCode>0.000</c:formatCode>
                <c:ptCount val="100"/>
                <c:pt idx="0">
                  <c:v>0.10065310115467735</c:v>
                </c:pt>
                <c:pt idx="1">
                  <c:v>0.10048397536408597</c:v>
                </c:pt>
                <c:pt idx="2">
                  <c:v>9.8665482258715007E-2</c:v>
                </c:pt>
                <c:pt idx="3">
                  <c:v>9.5315021386668905E-2</c:v>
                </c:pt>
                <c:pt idx="4">
                  <c:v>9.0625328505204494E-2</c:v>
                </c:pt>
                <c:pt idx="5">
                  <c:v>8.4847849482371784E-2</c:v>
                </c:pt>
                <c:pt idx="6">
                  <c:v>7.8271999559820019E-2</c:v>
                </c:pt>
                <c:pt idx="7">
                  <c:v>7.1202667901019576E-2</c:v>
                </c:pt>
                <c:pt idx="8">
                  <c:v>6.3938367863446768E-2</c:v>
                </c:pt>
                <c:pt idx="9">
                  <c:v>5.6752149807159494E-2</c:v>
                </c:pt>
                <c:pt idx="10">
                  <c:v>4.9876855929252437E-2</c:v>
                </c:pt>
                <c:pt idx="11">
                  <c:v>4.3495611327112618E-2</c:v>
                </c:pt>
                <c:pt idx="12">
                  <c:v>3.7737730631917932E-2</c:v>
                </c:pt>
                <c:pt idx="13">
                  <c:v>3.2679583528634128E-2</c:v>
                </c:pt>
                <c:pt idx="14">
                  <c:v>2.8349485842135515E-2</c:v>
                </c:pt>
                <c:pt idx="15">
                  <c:v>2.4735408276235316E-2</c:v>
                </c:pt>
                <c:pt idx="16">
                  <c:v>2.1794225820212867E-2</c:v>
                </c:pt>
                <c:pt idx="17">
                  <c:v>1.9461337900090768E-2</c:v>
                </c:pt>
                <c:pt idx="18">
                  <c:v>1.765972158821642E-2</c:v>
                </c:pt>
                <c:pt idx="19">
                  <c:v>1.6307778093305341E-2</c:v>
                </c:pt>
                <c:pt idx="20">
                  <c:v>1.5325640109151802E-2</c:v>
                </c:pt>
                <c:pt idx="21">
                  <c:v>1.4639879966468348E-2</c:v>
                </c:pt>
                <c:pt idx="22">
                  <c:v>1.4186767539505134E-2</c:v>
                </c:pt>
                <c:pt idx="23">
                  <c:v>1.39143604373389E-2</c:v>
                </c:pt>
                <c:pt idx="24">
                  <c:v>1.3783768563620551E-2</c:v>
                </c:pt>
                <c:pt idx="25">
                  <c:v>1.3769931053187186E-2</c:v>
                </c:pt>
                <c:pt idx="26">
                  <c:v>1.3862190541221576E-2</c:v>
                </c:pt>
                <c:pt idx="27">
                  <c:v>1.4064862743109668E-2</c:v>
                </c:pt>
                <c:pt idx="28">
                  <c:v>1.4397891572367585E-2</c:v>
                </c:pt>
                <c:pt idx="29">
                  <c:v>1.4897562186086686E-2</c:v>
                </c:pt>
                <c:pt idx="30">
                  <c:v>1.5617125547615568E-2</c:v>
                </c:pt>
                <c:pt idx="31">
                  <c:v>1.6627077659351529E-2</c:v>
                </c:pt>
                <c:pt idx="32">
                  <c:v>1.8014745866821474E-2</c:v>
                </c:pt>
                <c:pt idx="33">
                  <c:v>1.9882777872746442E-2</c:v>
                </c:pt>
                <c:pt idx="34">
                  <c:v>2.2346123082356752E-2</c:v>
                </c:pt>
                <c:pt idx="35">
                  <c:v>2.5527157431846633E-2</c:v>
                </c:pt>
                <c:pt idx="36">
                  <c:v>2.9548744636837966E-2</c:v>
                </c:pt>
                <c:pt idx="37">
                  <c:v>3.4525252273549405E-2</c:v>
                </c:pt>
                <c:pt idx="38">
                  <c:v>4.055183947197058E-2</c:v>
                </c:pt>
                <c:pt idx="39">
                  <c:v>4.7692676015756712E-2</c:v>
                </c:pt>
                <c:pt idx="40">
                  <c:v>5.5969094696274257E-2</c:v>
                </c:pt>
                <c:pt idx="41">
                  <c:v>6.5348961255542029E-2</c:v>
                </c:pt>
                <c:pt idx="42">
                  <c:v>7.5738706374664316E-2</c:v>
                </c:pt>
                <c:pt idx="43">
                  <c:v>8.6979447050843969E-2</c:v>
                </c:pt>
                <c:pt idx="44">
                  <c:v>9.8848396618895537E-2</c:v>
                </c:pt>
                <c:pt idx="45">
                  <c:v>0.11106632221175344</c:v>
                </c:pt>
                <c:pt idx="46">
                  <c:v>0.12331119258192266</c:v>
                </c:pt>
                <c:pt idx="47">
                  <c:v>0.13523744166810803</c:v>
                </c:pt>
                <c:pt idx="48">
                  <c:v>0.14649955458356911</c:v>
                </c:pt>
                <c:pt idx="49">
                  <c:v>0.15677807282030801</c:v>
                </c:pt>
                <c:pt idx="50">
                  <c:v>0.16580571273550568</c:v>
                </c:pt>
                <c:pt idx="51">
                  <c:v>0.17339116212649067</c:v>
                </c:pt>
                <c:pt idx="52">
                  <c:v>0.17943828370540704</c:v>
                </c:pt>
                <c:pt idx="53">
                  <c:v>0.18395888018175727</c:v>
                </c:pt>
                <c:pt idx="54">
                  <c:v>0.18707778784213669</c:v>
                </c:pt>
                <c:pt idx="55">
                  <c:v>0.18902976149070697</c:v>
                </c:pt>
                <c:pt idx="56">
                  <c:v>0.19014828777596163</c:v>
                </c:pt>
                <c:pt idx="57">
                  <c:v>0.19084703181064502</c:v>
                </c:pt>
                <c:pt idx="58">
                  <c:v>0.1915950386195667</c:v>
                </c:pt>
                <c:pt idx="59">
                  <c:v>0.19288707821011009</c:v>
                </c:pt>
                <c:pt idx="60">
                  <c:v>0.19521068369270136</c:v>
                </c:pt>
                <c:pt idx="61">
                  <c:v>0.19901155128048487</c:v>
                </c:pt>
                <c:pt idx="62">
                  <c:v>0.20465911145021218</c:v>
                </c:pt>
                <c:pt idx="63">
                  <c:v>0.21241427490947304</c:v>
                </c:pt>
                <c:pt idx="64">
                  <c:v>0.2224015896326289</c:v>
                </c:pt>
                <c:pt idx="65">
                  <c:v>0.23458824645493045</c:v>
                </c:pt>
                <c:pt idx="66">
                  <c:v>0.24877242831222859</c:v>
                </c:pt>
                <c:pt idx="67">
                  <c:v>0.26458328451181196</c:v>
                </c:pt>
                <c:pt idx="68">
                  <c:v>0.2814942206758963</c:v>
                </c:pt>
                <c:pt idx="69">
                  <c:v>0.29885018191795759</c:v>
                </c:pt>
                <c:pt idx="70">
                  <c:v>0.31590821575606259</c:v>
                </c:pt>
                <c:pt idx="71">
                  <c:v>0.33188897689400798</c:v>
                </c:pt>
                <c:pt idx="72">
                  <c:v>0.34603520986343733</c:v>
                </c:pt>
                <c:pt idx="73">
                  <c:v>0.35767189883737904</c:v>
                </c:pt>
                <c:pt idx="74">
                  <c:v>0.36626198293914547</c:v>
                </c:pt>
                <c:pt idx="75">
                  <c:v>0.37145151082384292</c:v>
                </c:pt>
                <c:pt idx="76">
                  <c:v>0.37309894315545356</c:v>
                </c:pt>
                <c:pt idx="77">
                  <c:v>0.37128495012164164</c:v>
                </c:pt>
                <c:pt idx="78">
                  <c:v>0.36630128826305663</c:v>
                </c:pt>
                <c:pt idx="79">
                  <c:v>0.35861985369048549</c:v>
                </c:pt>
                <c:pt idx="80">
                  <c:v>0.34884541414002751</c:v>
                </c:pt>
                <c:pt idx="81">
                  <c:v>0.33765744890415894</c:v>
                </c:pt>
                <c:pt idx="82">
                  <c:v>0.32574768396914006</c:v>
                </c:pt>
                <c:pt idx="83">
                  <c:v>0.31376014512210137</c:v>
                </c:pt>
                <c:pt idx="84">
                  <c:v>0.30223986950434822</c:v>
                </c:pt>
                <c:pt idx="85">
                  <c:v>0.29159497291245901</c:v>
                </c:pt>
                <c:pt idx="86">
                  <c:v>0.28207483696912228</c:v>
                </c:pt>
                <c:pt idx="87">
                  <c:v>0.27376508443175951</c:v>
                </c:pt>
                <c:pt idx="88">
                  <c:v>0.26659807210456815</c:v>
                </c:pt>
                <c:pt idx="89">
                  <c:v>0.26037610465601246</c:v>
                </c:pt>
                <c:pt idx="90">
                  <c:v>0.25480361268780211</c:v>
                </c:pt>
                <c:pt idx="91">
                  <c:v>0.24952418296551693</c:v>
                </c:pt>
                <c:pt idx="92">
                  <c:v>0.24415851220004939</c:v>
                </c:pt>
                <c:pt idx="93">
                  <c:v>0.23833993904709869</c:v>
                </c:pt>
                <c:pt idx="94">
                  <c:v>0.23174501978353845</c:v>
                </c:pt>
                <c:pt idx="95">
                  <c:v>0.22411748598327172</c:v>
                </c:pt>
                <c:pt idx="96">
                  <c:v>0.21528472966181739</c:v>
                </c:pt>
                <c:pt idx="97">
                  <c:v>0.20516662870136942</c:v>
                </c:pt>
                <c:pt idx="98">
                  <c:v>0.19377703254665365</c:v>
                </c:pt>
                <c:pt idx="99">
                  <c:v>0.18121859537853369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ADF-42C5-B5B5-C484367BA033}"/>
            </c:ext>
          </c:extLst>
        </c:ser>
        <c:ser>
          <c:idx val="5"/>
          <c:order val="5"/>
          <c:tx>
            <c:strRef>
              <c:f>SimData!$L$4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SimData!$L$11</c:f>
              <c:numCache>
                <c:formatCode>0.000</c:formatCode>
                <c:ptCount val="1"/>
                <c:pt idx="0">
                  <c:v>7.7490765419379439</c:v>
                </c:pt>
              </c:numCache>
            </c:numRef>
          </c:xVal>
          <c:yVal>
            <c:numRef>
              <c:f>SimData!$M$11</c:f>
              <c:numCache>
                <c:formatCode>0.000</c:formatCode>
                <c:ptCount val="1"/>
                <c:pt idx="0">
                  <c:v>0.25303190358626765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ADF-42C5-B5B5-C484367BA033}"/>
            </c:ext>
          </c:extLst>
        </c:ser>
        <c:ser>
          <c:idx val="6"/>
          <c:order val="6"/>
          <c:tx>
            <c:strRef>
              <c:f>SimData!$L$4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SimData!$L$12</c:f>
              <c:numCache>
                <c:formatCode>0.000</c:formatCode>
                <c:ptCount val="1"/>
                <c:pt idx="0">
                  <c:v>9.5997428378529435</c:v>
                </c:pt>
              </c:numCache>
            </c:numRef>
          </c:xVal>
          <c:yVal>
            <c:numRef>
              <c:f>SimData!$M$12</c:f>
              <c:numCache>
                <c:formatCode>0.000</c:formatCode>
                <c:ptCount val="1"/>
                <c:pt idx="0">
                  <c:v>0.18127484910173483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ADF-42C5-B5B5-C484367BA033}"/>
            </c:ext>
          </c:extLst>
        </c:ser>
        <c:ser>
          <c:idx val="7"/>
          <c:order val="7"/>
          <c:tx>
            <c:strRef>
              <c:f>SimData!$L$4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SimData!$L$10</c:f>
              <c:numCache>
                <c:formatCode>0.000</c:formatCode>
                <c:ptCount val="1"/>
                <c:pt idx="0">
                  <c:v>4.0000020538267194</c:v>
                </c:pt>
              </c:numCache>
            </c:numRef>
          </c:xVal>
          <c:yVal>
            <c:numRef>
              <c:f>SimData!$M$10</c:f>
              <c:numCache>
                <c:formatCode>0.000</c:formatCode>
                <c:ptCount val="1"/>
                <c:pt idx="0">
                  <c:v>0.10065312425800634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ADF-42C5-B5B5-C484367BA033}"/>
            </c:ext>
          </c:extLst>
        </c:ser>
        <c:ser>
          <c:idx val="8"/>
          <c:order val="8"/>
          <c:tx>
            <c:strRef>
              <c:f>SimData!$N$4</c:f>
              <c:strCache>
                <c:ptCount val="1"/>
                <c:pt idx="0">
                  <c:v>Price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SimData!$N$13:$N$112</c:f>
              <c:numCache>
                <c:formatCode>0.000</c:formatCode>
                <c:ptCount val="100"/>
                <c:pt idx="0">
                  <c:v>4</c:v>
                </c:pt>
                <c:pt idx="1">
                  <c:v>4.0565656565656569</c:v>
                </c:pt>
                <c:pt idx="2">
                  <c:v>4.1131313131313139</c:v>
                </c:pt>
                <c:pt idx="3">
                  <c:v>4.1696969696969708</c:v>
                </c:pt>
                <c:pt idx="4">
                  <c:v>4.2262626262626277</c:v>
                </c:pt>
                <c:pt idx="5">
                  <c:v>4.2828282828282846</c:v>
                </c:pt>
                <c:pt idx="6">
                  <c:v>4.3393939393939416</c:v>
                </c:pt>
                <c:pt idx="7">
                  <c:v>4.3959595959595985</c:v>
                </c:pt>
                <c:pt idx="8">
                  <c:v>4.4525252525252554</c:v>
                </c:pt>
                <c:pt idx="9">
                  <c:v>4.5090909090909124</c:v>
                </c:pt>
                <c:pt idx="10">
                  <c:v>4.5656565656565693</c:v>
                </c:pt>
                <c:pt idx="11">
                  <c:v>4.6222222222222262</c:v>
                </c:pt>
                <c:pt idx="12">
                  <c:v>4.6787878787878832</c:v>
                </c:pt>
                <c:pt idx="13">
                  <c:v>4.7353535353535401</c:v>
                </c:pt>
                <c:pt idx="14">
                  <c:v>4.791919191919197</c:v>
                </c:pt>
                <c:pt idx="15">
                  <c:v>4.8484848484848539</c:v>
                </c:pt>
                <c:pt idx="16">
                  <c:v>4.9050505050505109</c:v>
                </c:pt>
                <c:pt idx="17">
                  <c:v>4.9616161616161678</c:v>
                </c:pt>
                <c:pt idx="18">
                  <c:v>5.0181818181818247</c:v>
                </c:pt>
                <c:pt idx="19">
                  <c:v>5.0747474747474817</c:v>
                </c:pt>
                <c:pt idx="20">
                  <c:v>5.1313131313131386</c:v>
                </c:pt>
                <c:pt idx="21">
                  <c:v>5.1878787878787955</c:v>
                </c:pt>
                <c:pt idx="22">
                  <c:v>5.2444444444444525</c:v>
                </c:pt>
                <c:pt idx="23">
                  <c:v>5.3010101010101094</c:v>
                </c:pt>
                <c:pt idx="24">
                  <c:v>5.3575757575757663</c:v>
                </c:pt>
                <c:pt idx="25">
                  <c:v>5.4141414141414232</c:v>
                </c:pt>
                <c:pt idx="26">
                  <c:v>5.4707070707070802</c:v>
                </c:pt>
                <c:pt idx="27">
                  <c:v>5.5272727272727371</c:v>
                </c:pt>
                <c:pt idx="28">
                  <c:v>5.583838383838394</c:v>
                </c:pt>
                <c:pt idx="29">
                  <c:v>5.640404040404051</c:v>
                </c:pt>
                <c:pt idx="30">
                  <c:v>5.6969696969697079</c:v>
                </c:pt>
                <c:pt idx="31">
                  <c:v>5.7535353535353648</c:v>
                </c:pt>
                <c:pt idx="32">
                  <c:v>5.8101010101010218</c:v>
                </c:pt>
                <c:pt idx="33">
                  <c:v>5.8666666666666787</c:v>
                </c:pt>
                <c:pt idx="34">
                  <c:v>5.9232323232323356</c:v>
                </c:pt>
                <c:pt idx="35">
                  <c:v>5.9797979797979925</c:v>
                </c:pt>
                <c:pt idx="36">
                  <c:v>6.0363636363636495</c:v>
                </c:pt>
                <c:pt idx="37">
                  <c:v>6.0929292929293064</c:v>
                </c:pt>
                <c:pt idx="38">
                  <c:v>6.1494949494949633</c:v>
                </c:pt>
                <c:pt idx="39">
                  <c:v>6.2060606060606203</c:v>
                </c:pt>
                <c:pt idx="40">
                  <c:v>6.2626262626262772</c:v>
                </c:pt>
                <c:pt idx="41">
                  <c:v>6.3191919191919341</c:v>
                </c:pt>
                <c:pt idx="42">
                  <c:v>6.3757575757575911</c:v>
                </c:pt>
                <c:pt idx="43">
                  <c:v>6.432323232323248</c:v>
                </c:pt>
                <c:pt idx="44">
                  <c:v>6.4888888888889049</c:v>
                </c:pt>
                <c:pt idx="45">
                  <c:v>6.5454545454545618</c:v>
                </c:pt>
                <c:pt idx="46">
                  <c:v>6.6020202020202188</c:v>
                </c:pt>
                <c:pt idx="47">
                  <c:v>6.6585858585858757</c:v>
                </c:pt>
                <c:pt idx="48">
                  <c:v>6.7151515151515326</c:v>
                </c:pt>
                <c:pt idx="49">
                  <c:v>6.7717171717171896</c:v>
                </c:pt>
                <c:pt idx="50">
                  <c:v>6.8282828282828465</c:v>
                </c:pt>
                <c:pt idx="51">
                  <c:v>6.8848484848485034</c:v>
                </c:pt>
                <c:pt idx="52">
                  <c:v>6.9414141414141604</c:v>
                </c:pt>
                <c:pt idx="53">
                  <c:v>6.9979797979798173</c:v>
                </c:pt>
                <c:pt idx="54">
                  <c:v>7.0545454545454742</c:v>
                </c:pt>
                <c:pt idx="55">
                  <c:v>7.1111111111111311</c:v>
                </c:pt>
                <c:pt idx="56">
                  <c:v>7.1676767676767881</c:v>
                </c:pt>
                <c:pt idx="57">
                  <c:v>7.224242424242445</c:v>
                </c:pt>
                <c:pt idx="58">
                  <c:v>7.2808080808081019</c:v>
                </c:pt>
                <c:pt idx="59">
                  <c:v>7.3373737373737589</c:v>
                </c:pt>
                <c:pt idx="60">
                  <c:v>7.3939393939394158</c:v>
                </c:pt>
                <c:pt idx="61">
                  <c:v>7.4505050505050727</c:v>
                </c:pt>
                <c:pt idx="62">
                  <c:v>7.5070707070707297</c:v>
                </c:pt>
                <c:pt idx="63">
                  <c:v>7.5636363636363866</c:v>
                </c:pt>
                <c:pt idx="64">
                  <c:v>7.6202020202020435</c:v>
                </c:pt>
                <c:pt idx="65">
                  <c:v>7.6767676767677004</c:v>
                </c:pt>
                <c:pt idx="66">
                  <c:v>7.7333333333333574</c:v>
                </c:pt>
                <c:pt idx="67">
                  <c:v>7.7898989898990143</c:v>
                </c:pt>
                <c:pt idx="68">
                  <c:v>7.8464646464646712</c:v>
                </c:pt>
                <c:pt idx="69">
                  <c:v>7.9030303030303282</c:v>
                </c:pt>
                <c:pt idx="70">
                  <c:v>7.9595959595959851</c:v>
                </c:pt>
                <c:pt idx="71">
                  <c:v>8.0161616161616411</c:v>
                </c:pt>
                <c:pt idx="72">
                  <c:v>8.0727272727272972</c:v>
                </c:pt>
                <c:pt idx="73">
                  <c:v>8.1292929292929532</c:v>
                </c:pt>
                <c:pt idx="74">
                  <c:v>8.1858585858586093</c:v>
                </c:pt>
                <c:pt idx="75">
                  <c:v>8.2424242424242653</c:v>
                </c:pt>
                <c:pt idx="76">
                  <c:v>8.2989898989899213</c:v>
                </c:pt>
                <c:pt idx="77">
                  <c:v>8.3555555555555774</c:v>
                </c:pt>
                <c:pt idx="78">
                  <c:v>8.4121212121212334</c:v>
                </c:pt>
                <c:pt idx="79">
                  <c:v>8.4686868686868895</c:v>
                </c:pt>
                <c:pt idx="80">
                  <c:v>8.5252525252525455</c:v>
                </c:pt>
                <c:pt idx="81">
                  <c:v>8.5818181818182016</c:v>
                </c:pt>
                <c:pt idx="82">
                  <c:v>8.6383838383838576</c:v>
                </c:pt>
                <c:pt idx="83">
                  <c:v>8.6949494949495136</c:v>
                </c:pt>
                <c:pt idx="84">
                  <c:v>8.7515151515151697</c:v>
                </c:pt>
                <c:pt idx="85">
                  <c:v>8.8080808080808257</c:v>
                </c:pt>
                <c:pt idx="86">
                  <c:v>8.8646464646464818</c:v>
                </c:pt>
                <c:pt idx="87">
                  <c:v>8.9212121212121378</c:v>
                </c:pt>
                <c:pt idx="88">
                  <c:v>8.9777777777777938</c:v>
                </c:pt>
                <c:pt idx="89">
                  <c:v>9.0343434343434499</c:v>
                </c:pt>
                <c:pt idx="90">
                  <c:v>9.0909090909091059</c:v>
                </c:pt>
                <c:pt idx="91">
                  <c:v>9.147474747474762</c:v>
                </c:pt>
                <c:pt idx="92">
                  <c:v>9.204040404040418</c:v>
                </c:pt>
                <c:pt idx="93">
                  <c:v>9.2606060606060741</c:v>
                </c:pt>
                <c:pt idx="94">
                  <c:v>9.3171717171717301</c:v>
                </c:pt>
                <c:pt idx="95">
                  <c:v>9.3737373737373861</c:v>
                </c:pt>
                <c:pt idx="96">
                  <c:v>9.4303030303030422</c:v>
                </c:pt>
                <c:pt idx="97">
                  <c:v>9.4868686868686982</c:v>
                </c:pt>
                <c:pt idx="98">
                  <c:v>9.5434343434343543</c:v>
                </c:pt>
                <c:pt idx="99">
                  <c:v>9.6000000000000103</c:v>
                </c:pt>
              </c:numCache>
            </c:numRef>
          </c:xVal>
          <c:yVal>
            <c:numRef>
              <c:f>SimData!$O$13:$O$112</c:f>
              <c:numCache>
                <c:formatCode>0.000</c:formatCode>
                <c:ptCount val="100"/>
                <c:pt idx="0">
                  <c:v>9.4251129380896484E-2</c:v>
                </c:pt>
                <c:pt idx="1">
                  <c:v>9.3413257739860839E-2</c:v>
                </c:pt>
                <c:pt idx="2">
                  <c:v>9.0944069287486301E-2</c:v>
                </c:pt>
                <c:pt idx="3">
                  <c:v>8.6972941592415864E-2</c:v>
                </c:pt>
                <c:pt idx="4">
                  <c:v>8.1702971446508316E-2</c:v>
                </c:pt>
                <c:pt idx="5">
                  <c:v>7.5393771956859798E-2</c:v>
                </c:pt>
                <c:pt idx="6">
                  <c:v>6.8340325644131242E-2</c:v>
                </c:pt>
                <c:pt idx="7">
                  <c:v>6.0850286132922024E-2</c:v>
                </c:pt>
                <c:pt idx="8">
                  <c:v>5.3222141113339859E-2</c:v>
                </c:pt>
                <c:pt idx="9">
                  <c:v>4.5726344838053691E-2</c:v>
                </c:pt>
                <c:pt idx="10">
                  <c:v>3.8590972509234878E-2</c:v>
                </c:pt>
                <c:pt idx="11">
                  <c:v>3.1992749338252101E-2</c:v>
                </c:pt>
                <c:pt idx="12">
                  <c:v>2.6053583578890854E-2</c:v>
                </c:pt>
                <c:pt idx="13">
                  <c:v>2.084209435114907E-2</c:v>
                </c:pt>
                <c:pt idx="14">
                  <c:v>1.6379151795586921E-2</c:v>
                </c:pt>
                <c:pt idx="15">
                  <c:v>1.2646180649561597E-2</c:v>
                </c:pt>
                <c:pt idx="16">
                  <c:v>9.5949207071371247E-3</c:v>
                </c:pt>
                <c:pt idx="17">
                  <c:v>7.1574577510726796E-3</c:v>
                </c:pt>
                <c:pt idx="18">
                  <c:v>5.2555838253393883E-3</c:v>
                </c:pt>
                <c:pt idx="19">
                  <c:v>3.808855189779478E-3</c:v>
                </c:pt>
                <c:pt idx="20">
                  <c:v>2.7410325149286063E-3</c:v>
                </c:pt>
                <c:pt idx="21">
                  <c:v>1.9848653834162156E-3</c:v>
                </c:pt>
                <c:pt idx="22">
                  <c:v>1.4853927489507537E-3</c:v>
                </c:pt>
                <c:pt idx="23">
                  <c:v>1.2020599224261421E-3</c:v>
                </c:pt>
                <c:pt idx="24">
                  <c:v>1.1100019314329735E-3</c:v>
                </c:pt>
                <c:pt idx="25">
                  <c:v>1.200823292862899E-3</c:v>
                </c:pt>
                <c:pt idx="26">
                  <c:v>1.483131054263252E-3</c:v>
                </c:pt>
                <c:pt idx="27">
                  <c:v>1.9829687324017398E-3</c:v>
                </c:pt>
                <c:pt idx="28">
                  <c:v>2.744170342573501E-3</c:v>
                </c:pt>
                <c:pt idx="29">
                  <c:v>3.8285216924319331E-3</c:v>
                </c:pt>
                <c:pt idx="30">
                  <c:v>5.3154952386190403E-3</c:v>
                </c:pt>
                <c:pt idx="31">
                  <c:v>7.3012296340848326E-3</c:v>
                </c:pt>
                <c:pt idx="32">
                  <c:v>9.8963704617074776E-3</c:v>
                </c:pt>
                <c:pt idx="33">
                  <c:v>1.322238922628065E-2</c:v>
                </c:pt>
                <c:pt idx="34">
                  <c:v>1.7406066320514078E-2</c:v>
                </c:pt>
                <c:pt idx="35">
                  <c:v>2.2571968589598927E-2</c:v>
                </c:pt>
                <c:pt idx="36">
                  <c:v>2.8832973215855866E-2</c:v>
                </c:pt>
                <c:pt idx="37">
                  <c:v>3.6279175019051799E-2</c:v>
                </c:pt>
                <c:pt idx="38">
                  <c:v>4.4965837774928179E-2</c:v>
                </c:pt>
                <c:pt idx="39">
                  <c:v>5.4901371334158469E-2</c:v>
                </c:pt>
                <c:pt idx="40">
                  <c:v>6.6036583543868613E-2</c:v>
                </c:pt>
                <c:pt idx="41">
                  <c:v>7.8256613125805188E-2</c:v>
                </c:pt>
                <c:pt idx="42">
                  <c:v>9.1376945885188118E-2</c:v>
                </c:pt>
                <c:pt idx="43">
                  <c:v>0.10514471754187228</c:v>
                </c:pt>
                <c:pt idx="44">
                  <c:v>0.11924610467878412</c:v>
                </c:pt>
                <c:pt idx="45">
                  <c:v>0.13332002731060613</c:v>
                </c:pt>
                <c:pt idx="46">
                  <c:v>0.14697769387150336</c:v>
                </c:pt>
                <c:pt idx="47">
                  <c:v>0.15982680210134104</c:v>
                </c:pt>
                <c:pt idx="48">
                  <c:v>0.17149857252127432</c:v>
                </c:pt>
                <c:pt idx="49">
                  <c:v>0.18167533640017633</c:v>
                </c:pt>
                <c:pt idx="50">
                  <c:v>0.19011620493684905</c:v>
                </c:pt>
                <c:pt idx="51">
                  <c:v>0.19667844757388325</c:v>
                </c:pt>
                <c:pt idx="52">
                  <c:v>0.20133259139369639</c:v>
                </c:pt>
                <c:pt idx="53">
                  <c:v>0.20416985777007332</c:v>
                </c:pt>
                <c:pt idx="54">
                  <c:v>0.20540127735882027</c:v>
                </c:pt>
                <c:pt idx="55">
                  <c:v>0.20534855495421986</c:v>
                </c:pt>
                <c:pt idx="56">
                  <c:v>0.20442738628393525</c:v>
                </c:pt>
                <c:pt idx="57">
                  <c:v>0.20312438717621895</c:v>
                </c:pt>
                <c:pt idx="58">
                  <c:v>0.2019690579578248</c:v>
                </c:pt>
                <c:pt idx="59">
                  <c:v>0.20150230021711615</c:v>
                </c:pt>
                <c:pt idx="60">
                  <c:v>0.20224299773912757</c:v>
                </c:pt>
                <c:pt idx="61">
                  <c:v>0.20465415535645534</c:v>
                </c:pt>
                <c:pt idx="62">
                  <c:v>0.20911013514095803</c:v>
                </c:pt>
                <c:pt idx="63">
                  <c:v>0.215866677316644</c:v>
                </c:pt>
                <c:pt idx="64">
                  <c:v>0.22503562541735406</c:v>
                </c:pt>
                <c:pt idx="65">
                  <c:v>0.23656651313095697</c:v>
                </c:pt>
                <c:pt idx="66">
                  <c:v>0.25023728916034049</c:v>
                </c:pt>
                <c:pt idx="67">
                  <c:v>0.26565631496717845</c:v>
                </c:pt>
                <c:pt idx="68">
                  <c:v>0.28227725031930839</c:v>
                </c:pt>
                <c:pt idx="69">
                  <c:v>0.2994274883778919</c:v>
                </c:pt>
                <c:pt idx="70">
                  <c:v>0.31634945428778904</c:v>
                </c:pt>
                <c:pt idx="71">
                  <c:v>0.33225248163899396</c:v>
                </c:pt>
                <c:pt idx="72">
                  <c:v>0.34637136272135172</c:v>
                </c:pt>
                <c:pt idx="73">
                  <c:v>0.35802631630602716</c:v>
                </c:pt>
                <c:pt idx="74">
                  <c:v>0.36667831238249687</c:v>
                </c:pt>
                <c:pt idx="75">
                  <c:v>0.37197365353986944</c:v>
                </c:pt>
                <c:pt idx="76">
                  <c:v>0.37377253608904026</c:v>
                </c:pt>
                <c:pt idx="77">
                  <c:v>0.37215794942456182</c:v>
                </c:pt>
                <c:pt idx="78">
                  <c:v>0.36742351729922484</c:v>
                </c:pt>
                <c:pt idx="79">
                  <c:v>0.36004141722009531</c:v>
                </c:pt>
                <c:pt idx="80">
                  <c:v>0.35061394885461616</c:v>
                </c:pt>
                <c:pt idx="81">
                  <c:v>0.33981428288281756</c:v>
                </c:pt>
                <c:pt idx="82">
                  <c:v>0.32832311131666675</c:v>
                </c:pt>
                <c:pt idx="83">
                  <c:v>0.31676817554170811</c:v>
                </c:pt>
                <c:pt idx="84">
                  <c:v>0.30567296553589501</c:v>
                </c:pt>
                <c:pt idx="85">
                  <c:v>0.29541941283209033</c:v>
                </c:pt>
                <c:pt idx="86">
                  <c:v>0.28622740880033004</c:v>
                </c:pt>
                <c:pt idx="87">
                  <c:v>0.27815179883939473</c:v>
                </c:pt>
                <c:pt idx="88">
                  <c:v>0.27109546104867011</c:v>
                </c:pt>
                <c:pt idx="89">
                  <c:v>0.26483544564770728</c:v>
                </c:pt>
                <c:pt idx="90">
                  <c:v>0.25905810141260249</c:v>
                </c:pt>
                <c:pt idx="91">
                  <c:v>0.25339870550324073</c:v>
                </c:pt>
                <c:pt idx="92">
                  <c:v>0.24748129345733419</c:v>
                </c:pt>
                <c:pt idx="93">
                  <c:v>0.24095502581610864</c:v>
                </c:pt>
                <c:pt idx="94">
                  <c:v>0.23352435210878794</c:v>
                </c:pt>
                <c:pt idx="95">
                  <c:v>0.2249712625453707</c:v>
                </c:pt>
                <c:pt idx="96">
                  <c:v>0.21516890152044155</c:v>
                </c:pt>
                <c:pt idx="97">
                  <c:v>0.20408665173942839</c:v>
                </c:pt>
                <c:pt idx="98">
                  <c:v>0.19178743394679479</c:v>
                </c:pt>
                <c:pt idx="99">
                  <c:v>0.17841840183698873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ADF-42C5-B5B5-C484367BA033}"/>
            </c:ext>
          </c:extLst>
        </c:ser>
        <c:ser>
          <c:idx val="9"/>
          <c:order val="9"/>
          <c:tx>
            <c:strRef>
              <c:f>SimData!$N$4</c:f>
              <c:strCache>
                <c:ptCount val="1"/>
                <c:pt idx="0">
                  <c:v>Price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SimData!$N$11</c:f>
              <c:numCache>
                <c:formatCode>0.000</c:formatCode>
                <c:ptCount val="1"/>
                <c:pt idx="0">
                  <c:v>7.7905443597739712</c:v>
                </c:pt>
              </c:numCache>
            </c:numRef>
          </c:xVal>
          <c:yVal>
            <c:numRef>
              <c:f>SimData!$O$11</c:f>
              <c:numCache>
                <c:formatCode>0.000</c:formatCode>
                <c:ptCount val="1"/>
                <c:pt idx="0">
                  <c:v>0.26584034149095165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ADF-42C5-B5B5-C484367BA033}"/>
            </c:ext>
          </c:extLst>
        </c:ser>
        <c:ser>
          <c:idx val="10"/>
          <c:order val="10"/>
          <c:tx>
            <c:strRef>
              <c:f>SimData!$N$4</c:f>
              <c:strCache>
                <c:ptCount val="1"/>
                <c:pt idx="0">
                  <c:v>Price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SimData!$N$12</c:f>
              <c:numCache>
                <c:formatCode>0.000</c:formatCode>
                <c:ptCount val="1"/>
                <c:pt idx="0">
                  <c:v>9.6</c:v>
                </c:pt>
              </c:numCache>
            </c:numRef>
          </c:xVal>
          <c:yVal>
            <c:numRef>
              <c:f>SimData!$O$12</c:f>
              <c:numCache>
                <c:formatCode>0.000</c:formatCode>
                <c:ptCount val="1"/>
                <c:pt idx="0">
                  <c:v>0.17841840183699137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ADF-42C5-B5B5-C484367BA033}"/>
            </c:ext>
          </c:extLst>
        </c:ser>
        <c:ser>
          <c:idx val="11"/>
          <c:order val="11"/>
          <c:tx>
            <c:strRef>
              <c:f>SimData!$N$4</c:f>
              <c:strCache>
                <c:ptCount val="1"/>
                <c:pt idx="0">
                  <c:v>Price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SimData!$N$10</c:f>
              <c:numCache>
                <c:formatCode>0.000</c:formatCode>
                <c:ptCount val="1"/>
                <c:pt idx="0">
                  <c:v>4</c:v>
                </c:pt>
              </c:numCache>
            </c:numRef>
          </c:xVal>
          <c:yVal>
            <c:numRef>
              <c:f>SimData!$O$10</c:f>
              <c:numCache>
                <c:formatCode>0.000</c:formatCode>
                <c:ptCount val="1"/>
                <c:pt idx="0">
                  <c:v>9.4251129380896484E-2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ADF-42C5-B5B5-C484367BA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720320"/>
        <c:axId val="500720976"/>
      </c:scatterChart>
      <c:valAx>
        <c:axId val="500720320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0720976"/>
        <c:crosses val="autoZero"/>
        <c:crossBetween val="midCat"/>
      </c:valAx>
      <c:valAx>
        <c:axId val="500720976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5007203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</xdr:row>
      <xdr:rowOff>0</xdr:rowOff>
    </xdr:from>
    <xdr:to>
      <xdr:col>15</xdr:col>
      <xdr:colOff>184150</xdr:colOff>
      <xdr:row>19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9"/>
  <sheetViews>
    <sheetView workbookViewId="0">
      <selection activeCell="F18" sqref="F18"/>
    </sheetView>
  </sheetViews>
  <sheetFormatPr defaultRowHeight="12.75" x14ac:dyDescent="0.2"/>
  <sheetData>
    <row r="1" spans="1:15" x14ac:dyDescent="0.2">
      <c r="A1" t="s">
        <v>73</v>
      </c>
    </row>
    <row r="2" spans="1:15" x14ac:dyDescent="0.2">
      <c r="A2" t="s">
        <v>34</v>
      </c>
      <c r="B2" t="str">
        <f ca="1">ADDRESS(ROW(Sheet1!$H$62),COLUMN(Sheet1!$H$62),4,,_xll.WSNAME(Sheet1!$H$62))</f>
        <v>Sheet1!H62</v>
      </c>
      <c r="C2" t="str">
        <f ca="1">ADDRESS(ROW(Sheet1!$I$62),COLUMN(Sheet1!$I$62),4,,_xll.WSNAME(Sheet1!$I$62))</f>
        <v>Sheet1!I62</v>
      </c>
      <c r="D2" t="str">
        <f ca="1">ADDRESS(ROW(Sheet1!$J$62),COLUMN(Sheet1!$J$62),4,,_xll.WSNAME(Sheet1!$J$62))</f>
        <v>Sheet1!J62</v>
      </c>
      <c r="E2" t="str">
        <f ca="1">ADDRESS(ROW(Sheet1!$S$61),COLUMN(Sheet1!$S$61),4,,_xll.WSNAME(Sheet1!$S$61))</f>
        <v>Sheet1!S61</v>
      </c>
      <c r="F2" t="str">
        <f ca="1">ADDRESS(ROW(Sheet1!$M$73),COLUMN(Sheet1!$M$73),4,,_xll.WSNAME(Sheet1!$M$73))</f>
        <v>Sheet1!M73</v>
      </c>
      <c r="G2" t="str">
        <f ca="1">ADDRESS(ROW(Sheet1!$J$60),COLUMN(Sheet1!$J$60),4,,_xll.WSNAME(Sheet1!$J$60))</f>
        <v>Sheet1!J60</v>
      </c>
    </row>
    <row r="3" spans="1:15" x14ac:dyDescent="0.2">
      <c r="A3" t="s">
        <v>5</v>
      </c>
      <c r="B3">
        <f>AVERAGE(B9:B508)</f>
        <v>4.2299522684128972</v>
      </c>
      <c r="C3">
        <f>AVERAGE(C9:C508)</f>
        <v>6500.0502472327871</v>
      </c>
      <c r="D3">
        <f>AVERAGE(D9:D508)</f>
        <v>7.9986730723617061</v>
      </c>
      <c r="E3">
        <f>AVERAGE(E9:E508)</f>
        <v>7.7490765419379439</v>
      </c>
      <c r="F3">
        <f>AVERAGE(F9:F508)</f>
        <v>7.7905443597739712</v>
      </c>
      <c r="G3">
        <f>AVERAGE(G9:G508)</f>
        <v>0.49999627274508712</v>
      </c>
      <c r="I3" t="s">
        <v>71</v>
      </c>
    </row>
    <row r="4" spans="1:15" x14ac:dyDescent="0.2">
      <c r="A4" t="s">
        <v>35</v>
      </c>
      <c r="B4">
        <f>STDEV(B9:B508)</f>
        <v>0.25397977130534988</v>
      </c>
      <c r="C4">
        <f>STDEV(C9:C508)</f>
        <v>197.50245233789886</v>
      </c>
      <c r="D4">
        <f>STDEV(D9:D508)</f>
        <v>1.0613446741577195</v>
      </c>
      <c r="E4">
        <f>STDEV(E9:E508)</f>
        <v>1.5809408577540784</v>
      </c>
      <c r="F4">
        <f>STDEV(F9:F508)</f>
        <v>1.5194725411082874</v>
      </c>
      <c r="G4">
        <f>STDEV(G9:G508)</f>
        <v>0.28897718733241501</v>
      </c>
      <c r="J4" t="str">
        <f>SimData!$D$8</f>
        <v>Price 1</v>
      </c>
      <c r="L4" t="str">
        <f>SimData!$E$8</f>
        <v>Price 2</v>
      </c>
      <c r="N4" t="str">
        <f>SimData!$F$8</f>
        <v>Price 3</v>
      </c>
    </row>
    <row r="5" spans="1:15" x14ac:dyDescent="0.2">
      <c r="A5" t="s">
        <v>36</v>
      </c>
      <c r="B5">
        <f>100*B4/B3</f>
        <v>6.0043176657557078</v>
      </c>
      <c r="C5">
        <f>100*C4/C3</f>
        <v>3.0384757782754059</v>
      </c>
      <c r="D5">
        <f>100*D4/D3</f>
        <v>13.269009303868755</v>
      </c>
      <c r="E5">
        <f>100*E4/E3</f>
        <v>20.401667852911743</v>
      </c>
      <c r="F5">
        <f>100*F4/F3</f>
        <v>19.504061217518981</v>
      </c>
      <c r="G5">
        <f>100*G4/G3</f>
        <v>57.795868306351181</v>
      </c>
      <c r="I5" t="s">
        <v>50</v>
      </c>
      <c r="J5">
        <f>MIN(SimData!$D$9:$D$508)</f>
        <v>5.9229633361895342</v>
      </c>
      <c r="L5">
        <f>MIN(SimData!$E$9:$E$508)</f>
        <v>4.0000001133872143</v>
      </c>
      <c r="N5">
        <f>MIN(SimData!$F$9:$F$508)</f>
        <v>4</v>
      </c>
    </row>
    <row r="6" spans="1:15" x14ac:dyDescent="0.2">
      <c r="A6" t="s">
        <v>37</v>
      </c>
      <c r="B6">
        <f>MIN(B9:B508)</f>
        <v>3.8234284315957261</v>
      </c>
      <c r="C6">
        <f>MIN(C9:C508)</f>
        <v>6196.7571351843162</v>
      </c>
      <c r="D6">
        <f>MIN(D9:D508)</f>
        <v>5.9229633361895342</v>
      </c>
      <c r="E6">
        <f>MIN(E9:E508)</f>
        <v>4.0000001133872143</v>
      </c>
      <c r="F6">
        <f>MIN(F9:F508)</f>
        <v>4</v>
      </c>
      <c r="G6">
        <f>MIN(G9:G508)</f>
        <v>1.4173401793039727E-3</v>
      </c>
      <c r="I6" t="s">
        <v>51</v>
      </c>
      <c r="J6">
        <f>MAX(SimData!$D$9:$D$508)</f>
        <v>9.6443133072241825</v>
      </c>
      <c r="L6">
        <f>MAX(SimData!$E$9:$E$508)</f>
        <v>9.5999859942718242</v>
      </c>
      <c r="N6">
        <f>MAX(SimData!$F$9:$F$508)</f>
        <v>9.6</v>
      </c>
    </row>
    <row r="7" spans="1:15" ht="13.5" thickBot="1" x14ac:dyDescent="0.25">
      <c r="A7" t="s">
        <v>38</v>
      </c>
      <c r="B7">
        <f>MAX(B9:B508)</f>
        <v>4.6295948463517602</v>
      </c>
      <c r="C7">
        <f>MAX(C9:C508)</f>
        <v>6790.4516983358435</v>
      </c>
      <c r="D7">
        <f>MAX(D9:D508)</f>
        <v>9.6443133072241825</v>
      </c>
      <c r="E7">
        <f>MAX(E9:E508)</f>
        <v>9.5999859942718242</v>
      </c>
      <c r="F7">
        <f>MAX(F9:F508)</f>
        <v>9.6</v>
      </c>
      <c r="G7">
        <f>MAX(G9:G508)</f>
        <v>0.99859942718236694</v>
      </c>
      <c r="I7" t="s">
        <v>52</v>
      </c>
      <c r="J7">
        <f>_xll.BANDWIDTH(SimData!$D$9:$D$508)</f>
        <v>0.32461479464700238</v>
      </c>
      <c r="L7">
        <f>_xll.BANDWIDTH(SimData!$E$9:$E$508)</f>
        <v>0.42327586314333199</v>
      </c>
      <c r="N7">
        <f>_xll.BANDWIDTH(SimData!$F$9:$F$508)</f>
        <v>0.42327586314333199</v>
      </c>
    </row>
    <row r="8" spans="1:15" ht="14.25" thickTop="1" thickBot="1" x14ac:dyDescent="0.25">
      <c r="A8" t="s">
        <v>39</v>
      </c>
      <c r="B8" t="str">
        <f>Sheet1!$H$61</f>
        <v>Harvested</v>
      </c>
      <c r="C8" t="str">
        <f>Sheet1!$I$61</f>
        <v>Yield t</v>
      </c>
      <c r="D8" t="str">
        <f>Sheet1!$J$61</f>
        <v>Price 1</v>
      </c>
      <c r="E8" t="str">
        <f>Sheet1!$S$60</f>
        <v>Price 2</v>
      </c>
      <c r="F8" t="str">
        <f>Sheet1!$M$72</f>
        <v>Price 3</v>
      </c>
      <c r="G8" t="str">
        <f>"Variable "&amp;6</f>
        <v>Variable 6</v>
      </c>
      <c r="I8" t="s">
        <v>53</v>
      </c>
      <c r="J8" s="11" t="s">
        <v>58</v>
      </c>
      <c r="L8" s="11" t="s">
        <v>58</v>
      </c>
      <c r="N8" s="11" t="s">
        <v>58</v>
      </c>
    </row>
    <row r="9" spans="1:15" ht="13.5" thickTop="1" x14ac:dyDescent="0.2">
      <c r="A9">
        <v>1</v>
      </c>
      <c r="B9">
        <v>4.2001523019706903</v>
      </c>
      <c r="C9">
        <v>6196.7739980014321</v>
      </c>
      <c r="D9">
        <v>9.1022114031931931</v>
      </c>
      <c r="E9">
        <v>9.1022114031931931</v>
      </c>
      <c r="F9">
        <v>9.1022114031931931</v>
      </c>
      <c r="G9">
        <v>0.80481603796799106</v>
      </c>
      <c r="I9" t="s">
        <v>54</v>
      </c>
      <c r="J9" s="12">
        <f>MIN(0.95, 1 - 1 / (COUNT(SimData!$D$9:$D$508) - 1))</f>
        <v>0.95</v>
      </c>
      <c r="L9" s="12">
        <f>$J$9</f>
        <v>0.95</v>
      </c>
      <c r="N9" s="12">
        <f>$J$9</f>
        <v>0.95</v>
      </c>
    </row>
    <row r="10" spans="1:15" x14ac:dyDescent="0.2">
      <c r="A10">
        <v>2</v>
      </c>
      <c r="B10">
        <v>4.0202000729015062</v>
      </c>
      <c r="C10">
        <v>6245.6591931694174</v>
      </c>
      <c r="D10">
        <v>8.3024417115177425</v>
      </c>
      <c r="E10">
        <v>8.3024417115177425</v>
      </c>
      <c r="F10">
        <v>8.3024417115177425</v>
      </c>
      <c r="G10">
        <v>0.64125306907465052</v>
      </c>
      <c r="I10" t="s">
        <v>55</v>
      </c>
      <c r="J10" s="13">
        <f>_xll.QUANTILE(SimData!$D$9:$D$508,(1-$J$9)/2)</f>
        <v>5.9230741604592669</v>
      </c>
      <c r="K10" s="14">
        <f>_xll.PDENSITY($J$10,SimData!$D$9:$D$508,$J$7,$J$8,0)</f>
        <v>0.10668106238544915</v>
      </c>
      <c r="L10" s="13">
        <f>_xll.QUANTILE(SimData!$E$9:$E$508,(1-$L$9)/2)</f>
        <v>4.0000020538267194</v>
      </c>
      <c r="M10" s="14">
        <f>_xll.PDENSITY($L$10,SimData!$E$9:$E$508,$L$7,$L$8,0)</f>
        <v>0.10065312425800634</v>
      </c>
      <c r="N10" s="13">
        <f>_xll.QUANTILE(SimData!$F$9:$F$508,(1-$N$9)/2)</f>
        <v>4</v>
      </c>
      <c r="O10" s="14">
        <f>_xll.PDENSITY($N$10,SimData!$F$9:$F$508,$N$7,$N$8,0)</f>
        <v>9.4251129380896484E-2</v>
      </c>
    </row>
    <row r="11" spans="1:15" x14ac:dyDescent="0.2">
      <c r="A11">
        <v>3</v>
      </c>
      <c r="B11">
        <v>4.2583056708275668</v>
      </c>
      <c r="C11">
        <v>6480.4875033089838</v>
      </c>
      <c r="D11">
        <v>5.9231252234119243</v>
      </c>
      <c r="E11">
        <v>4.0000029478959593</v>
      </c>
      <c r="F11">
        <v>4</v>
      </c>
      <c r="G11">
        <v>3.6848699491668656E-2</v>
      </c>
      <c r="I11" t="s">
        <v>56</v>
      </c>
      <c r="J11" s="13">
        <f>AVERAGE(SimData!$D$9:$D$508)</f>
        <v>7.9986730723617061</v>
      </c>
      <c r="K11" s="14">
        <f>_xll.PDENSITY($J$11,SimData!$D$9:$D$508,$J$7,$J$8,0)</f>
        <v>0.34986023337857247</v>
      </c>
      <c r="L11" s="13">
        <f>AVERAGE(SimData!$E$9:$E$508)</f>
        <v>7.7490765419379439</v>
      </c>
      <c r="M11" s="14">
        <f>_xll.PDENSITY($L$11,SimData!$E$9:$E$508,$L$7,$L$8,0)</f>
        <v>0.25303190358626765</v>
      </c>
      <c r="N11" s="13">
        <f>AVERAGE(SimData!$F$9:$F$508)</f>
        <v>7.7905443597739712</v>
      </c>
      <c r="O11" s="14">
        <f>_xll.PDENSITY($N$11,SimData!$F$9:$F$508,$N$7,$N$8,0)</f>
        <v>0.26584034149095165</v>
      </c>
    </row>
    <row r="12" spans="1:15" x14ac:dyDescent="0.2">
      <c r="A12">
        <v>4</v>
      </c>
      <c r="B12">
        <v>4.5007528553667262</v>
      </c>
      <c r="C12">
        <v>6429.7037957446819</v>
      </c>
      <c r="D12">
        <v>9.1791512459511715</v>
      </c>
      <c r="E12">
        <v>9.1791512459511715</v>
      </c>
      <c r="F12">
        <v>9.1791512459511715</v>
      </c>
      <c r="G12">
        <v>0.8508803725687043</v>
      </c>
      <c r="I12" t="s">
        <v>57</v>
      </c>
      <c r="J12" s="14">
        <f>_xll.QUANTILE(SimData!$D$9:$D$508,1-(1-$J$9)/2)</f>
        <v>9.6442253544368359</v>
      </c>
      <c r="K12" s="14">
        <f>_xll.PDENSITY($J$12,SimData!$D$9:$D$508,$J$7,$J$8,0)</f>
        <v>0.17652916591990669</v>
      </c>
      <c r="L12" s="14">
        <f>_xll.QUANTILE(SimData!$E$9:$E$508,1-(1-$L$9)/2)</f>
        <v>9.5997428378529435</v>
      </c>
      <c r="M12" s="14">
        <f>_xll.PDENSITY($L$12,SimData!$E$9:$E$508,$L$7,$L$8,0)</f>
        <v>0.18127484910173483</v>
      </c>
      <c r="N12" s="14">
        <f>_xll.QUANTILE(SimData!$F$9:$F$508,1-(1-$N$9)/2)</f>
        <v>9.6</v>
      </c>
      <c r="O12" s="14">
        <f>_xll.PDENSITY($N$12,SimData!$F$9:$F$508,$N$7,$N$8,0)</f>
        <v>0.17841840183699137</v>
      </c>
    </row>
    <row r="13" spans="1:15" x14ac:dyDescent="0.2">
      <c r="A13">
        <v>5</v>
      </c>
      <c r="B13">
        <v>4.6293144730075344</v>
      </c>
      <c r="C13">
        <v>6496.6418803176439</v>
      </c>
      <c r="D13">
        <v>8.4092842047795742</v>
      </c>
      <c r="E13">
        <v>8.4092842047795742</v>
      </c>
      <c r="F13">
        <v>8.4092842047795742</v>
      </c>
      <c r="G13">
        <v>0.69139789550411468</v>
      </c>
      <c r="I13">
        <v>1</v>
      </c>
      <c r="J13" s="14">
        <f>$J$5</f>
        <v>5.9229633361895342</v>
      </c>
      <c r="K13" s="14">
        <f>_xll.PDENSITY($J$13,SimData!$D$9:$D$508,$J$7,$J$8,0)</f>
        <v>0.10666589411102616</v>
      </c>
      <c r="L13" s="14">
        <f>$L$5</f>
        <v>4.0000001133872143</v>
      </c>
      <c r="M13" s="14">
        <f>_xll.PDENSITY($L$13,SimData!$E$9:$E$508,$L$7,$L$8,0)</f>
        <v>0.10065310115467735</v>
      </c>
      <c r="N13" s="14">
        <f>$N$5</f>
        <v>4</v>
      </c>
      <c r="O13" s="14">
        <f>_xll.PDENSITY($N$13,SimData!$F$9:$F$508,$N$7,$N$8,0)</f>
        <v>9.4251129380896484E-2</v>
      </c>
    </row>
    <row r="14" spans="1:15" x14ac:dyDescent="0.2">
      <c r="A14">
        <v>6</v>
      </c>
      <c r="B14">
        <v>4.4217115624577472</v>
      </c>
      <c r="C14">
        <v>6217.6350348610913</v>
      </c>
      <c r="D14">
        <v>8.0333375587680607</v>
      </c>
      <c r="E14">
        <v>8.0333375587680607</v>
      </c>
      <c r="F14">
        <v>8.0333375587680607</v>
      </c>
      <c r="G14">
        <v>0.39028611091577592</v>
      </c>
      <c r="I14">
        <v>2</v>
      </c>
      <c r="J14" s="13">
        <f>1/99*($J$6-$J$5)+J13</f>
        <v>5.9605527298363485</v>
      </c>
      <c r="K14" s="14">
        <f>_xll.PDENSITY($J$14,SimData!$D$9:$D$508,$J$7,$J$8,0)</f>
        <v>0.11152780815969751</v>
      </c>
      <c r="L14" s="13">
        <f>1/99*($L$6-$L$5)+L13</f>
        <v>4.0565656273355435</v>
      </c>
      <c r="M14" s="14">
        <f>_xll.PDENSITY($L$14,SimData!$E$9:$E$508,$L$7,$L$8,0)</f>
        <v>0.10048397536408597</v>
      </c>
      <c r="N14" s="13">
        <f>1/99*($N$6-$N$5)+N13</f>
        <v>4.0565656565656569</v>
      </c>
      <c r="O14" s="14">
        <f>_xll.PDENSITY($N$14,SimData!$F$9:$F$508,$N$7,$N$8,0)</f>
        <v>9.3413257739860839E-2</v>
      </c>
    </row>
    <row r="15" spans="1:15" x14ac:dyDescent="0.2">
      <c r="A15">
        <v>7</v>
      </c>
      <c r="B15">
        <v>3.8290060536809198</v>
      </c>
      <c r="C15">
        <v>6557.3090593160223</v>
      </c>
      <c r="D15">
        <v>8.2592551333639292</v>
      </c>
      <c r="E15">
        <v>8.2592551333639292</v>
      </c>
      <c r="F15">
        <v>8.2592551333639292</v>
      </c>
      <c r="G15">
        <v>0.57292930442209566</v>
      </c>
      <c r="I15">
        <v>3</v>
      </c>
      <c r="J15" s="13">
        <f>1/99*($J$6-$J$5)+J14</f>
        <v>5.9981421234831629</v>
      </c>
      <c r="K15" s="14">
        <f>_xll.PDENSITY($J$15,SimData!$D$9:$D$508,$J$7,$J$8,0)</f>
        <v>0.11583161658515623</v>
      </c>
      <c r="L15" s="13">
        <f>1/99*($L$6-$L$5)+L14</f>
        <v>4.1131311412838727</v>
      </c>
      <c r="M15" s="14">
        <f>_xll.PDENSITY($L$15,SimData!$E$9:$E$508,$L$7,$L$8,0)</f>
        <v>9.8665482258715007E-2</v>
      </c>
      <c r="N15" s="13">
        <f>1/99*($N$6-$N$5)+N14</f>
        <v>4.1131313131313139</v>
      </c>
      <c r="O15" s="14">
        <f>_xll.PDENSITY($N$15,SimData!$F$9:$F$508,$N$7,$N$8,0)</f>
        <v>9.0944069287486301E-2</v>
      </c>
    </row>
    <row r="16" spans="1:15" x14ac:dyDescent="0.2">
      <c r="A16">
        <v>8</v>
      </c>
      <c r="B16">
        <v>4.0031454481075466</v>
      </c>
      <c r="C16">
        <v>6784.7204018728435</v>
      </c>
      <c r="D16">
        <v>9.1126030630842365</v>
      </c>
      <c r="E16">
        <v>9.1126030630842365</v>
      </c>
      <c r="F16">
        <v>9.1126030630842365</v>
      </c>
      <c r="G16">
        <v>0.81103758562287265</v>
      </c>
      <c r="I16">
        <v>4</v>
      </c>
      <c r="J16" s="13">
        <f>1/99*($J$6-$J$5)+J15</f>
        <v>6.0357315171299772</v>
      </c>
      <c r="K16" s="14">
        <f>_xll.PDENSITY($J$16,SimData!$D$9:$D$508,$J$7,$J$8,0)</f>
        <v>0.11962075759246424</v>
      </c>
      <c r="L16" s="13">
        <f>1/99*($L$6-$L$5)+L15</f>
        <v>4.1696966552322019</v>
      </c>
      <c r="M16" s="14">
        <f>_xll.PDENSITY($L$16,SimData!$E$9:$E$508,$L$7,$L$8,0)</f>
        <v>9.5315021386668905E-2</v>
      </c>
      <c r="N16" s="13">
        <f>1/99*($N$6-$N$5)+N15</f>
        <v>4.1696969696969708</v>
      </c>
      <c r="O16" s="14">
        <f>_xll.PDENSITY($N$16,SimData!$F$9:$F$508,$N$7,$N$8,0)</f>
        <v>8.6972941592415864E-2</v>
      </c>
    </row>
    <row r="17" spans="1:15" x14ac:dyDescent="0.2">
      <c r="A17">
        <v>9</v>
      </c>
      <c r="B17">
        <v>4.629556523163477</v>
      </c>
      <c r="C17">
        <v>6536.5428114990909</v>
      </c>
      <c r="D17">
        <v>6.9924722107439283</v>
      </c>
      <c r="E17">
        <v>6.9924722107439283</v>
      </c>
      <c r="F17">
        <v>6.9924722107439283</v>
      </c>
      <c r="G17">
        <v>0.24806886873163023</v>
      </c>
      <c r="I17">
        <v>5</v>
      </c>
      <c r="J17" s="13">
        <f>1/99*($J$6-$J$5)+J16</f>
        <v>6.0733209107767916</v>
      </c>
      <c r="K17" s="14">
        <f>_xll.PDENSITY($J$17,SimData!$D$9:$D$508,$J$7,$J$8,0)</f>
        <v>0.12297670052378351</v>
      </c>
      <c r="L17" s="13">
        <f>1/99*($L$6-$L$5)+L16</f>
        <v>4.2262621691805311</v>
      </c>
      <c r="M17" s="14">
        <f>_xll.PDENSITY($L$17,SimData!$E$9:$E$508,$L$7,$L$8,0)</f>
        <v>9.0625328505204494E-2</v>
      </c>
      <c r="N17" s="13">
        <f>1/99*($N$6-$N$5)+N16</f>
        <v>4.2262626262626277</v>
      </c>
      <c r="O17" s="14">
        <f>_xll.PDENSITY($N$17,SimData!$F$9:$F$508,$N$7,$N$8,0)</f>
        <v>8.1702971446508316E-2</v>
      </c>
    </row>
    <row r="18" spans="1:15" x14ac:dyDescent="0.2">
      <c r="A18">
        <v>10</v>
      </c>
      <c r="B18">
        <v>4.3026170441272891</v>
      </c>
      <c r="C18">
        <v>6705.2653713082982</v>
      </c>
      <c r="D18">
        <v>8.2434533500731231</v>
      </c>
      <c r="E18">
        <v>8.2434533500731231</v>
      </c>
      <c r="F18">
        <v>8.2434533500731231</v>
      </c>
      <c r="G18">
        <v>0.50275063852051993</v>
      </c>
      <c r="I18">
        <v>6</v>
      </c>
      <c r="J18" s="13">
        <f>1/99*($J$6-$J$5)+J17</f>
        <v>6.1109103044236059</v>
      </c>
      <c r="K18" s="14">
        <f>_xll.PDENSITY($J$18,SimData!$D$9:$D$508,$J$7,$J$8,0)</f>
        <v>0.12601507644435314</v>
      </c>
      <c r="L18" s="13">
        <f>1/99*($L$6-$L$5)+L17</f>
        <v>4.2828276831288603</v>
      </c>
      <c r="M18" s="14">
        <f>_xll.PDENSITY($L$18,SimData!$E$9:$E$508,$L$7,$L$8,0)</f>
        <v>8.4847849482371784E-2</v>
      </c>
      <c r="N18" s="13">
        <f>1/99*($N$6-$N$5)+N17</f>
        <v>4.2828282828282846</v>
      </c>
      <c r="O18" s="14">
        <f>_xll.PDENSITY($N$18,SimData!$F$9:$F$508,$N$7,$N$8,0)</f>
        <v>7.5393771956859798E-2</v>
      </c>
    </row>
    <row r="19" spans="1:15" x14ac:dyDescent="0.2">
      <c r="A19">
        <v>11</v>
      </c>
      <c r="B19">
        <v>4.3073767890802568</v>
      </c>
      <c r="C19">
        <v>6492.8451444962229</v>
      </c>
      <c r="D19">
        <v>8.2139199453466958</v>
      </c>
      <c r="E19">
        <v>8.2139199453466958</v>
      </c>
      <c r="F19">
        <v>8.2139199453466958</v>
      </c>
      <c r="G19">
        <v>0.44573678088368307</v>
      </c>
      <c r="I19">
        <v>7</v>
      </c>
      <c r="J19" s="13">
        <f>1/99*($J$6-$J$5)+J18</f>
        <v>6.1484996980704203</v>
      </c>
      <c r="K19" s="14">
        <f>_xll.PDENSITY($J$19,SimData!$D$9:$D$508,$J$7,$J$8,0)</f>
        <v>0.12887927420921844</v>
      </c>
      <c r="L19" s="13">
        <f>1/99*($L$6-$L$5)+L18</f>
        <v>4.3393931970771895</v>
      </c>
      <c r="M19" s="14">
        <f>_xll.PDENSITY($L$19,SimData!$E$9:$E$508,$L$7,$L$8,0)</f>
        <v>7.8271999559820019E-2</v>
      </c>
      <c r="N19" s="13">
        <f>1/99*($N$6-$N$5)+N18</f>
        <v>4.3393939393939416</v>
      </c>
      <c r="O19" s="14">
        <f>_xll.PDENSITY($N$19,SimData!$F$9:$F$508,$N$7,$N$8,0)</f>
        <v>6.8340325644131242E-2</v>
      </c>
    </row>
    <row r="20" spans="1:15" x14ac:dyDescent="0.2">
      <c r="A20">
        <v>12</v>
      </c>
      <c r="B20">
        <v>3.9799146598542658</v>
      </c>
      <c r="C20">
        <v>6686.638675922296</v>
      </c>
      <c r="D20">
        <v>7.6320549662131478</v>
      </c>
      <c r="E20">
        <v>7.6320549662131478</v>
      </c>
      <c r="F20">
        <v>7.6320549662131478</v>
      </c>
      <c r="G20">
        <v>0.34343252482158892</v>
      </c>
      <c r="I20">
        <v>8</v>
      </c>
      <c r="J20" s="13">
        <f>1/99*($J$6-$J$5)+J19</f>
        <v>6.1860890917172346</v>
      </c>
      <c r="K20" s="14">
        <f>_xll.PDENSITY($J$20,SimData!$D$9:$D$508,$J$7,$J$8,0)</f>
        <v>0.13173182882027104</v>
      </c>
      <c r="L20" s="13">
        <f>1/99*($L$6-$L$5)+L19</f>
        <v>4.3959587110255187</v>
      </c>
      <c r="M20" s="14">
        <f>_xll.PDENSITY($L$20,SimData!$E$9:$E$508,$L$7,$L$8,0)</f>
        <v>7.1202667901019576E-2</v>
      </c>
      <c r="N20" s="13">
        <f>1/99*($N$6-$N$5)+N19</f>
        <v>4.3959595959595985</v>
      </c>
      <c r="O20" s="14">
        <f>_xll.PDENSITY($N$20,SimData!$F$9:$F$508,$N$7,$N$8,0)</f>
        <v>6.0850286132922024E-2</v>
      </c>
    </row>
    <row r="21" spans="1:15" x14ac:dyDescent="0.2">
      <c r="A21">
        <v>13</v>
      </c>
      <c r="B21">
        <v>4.6287954844812518</v>
      </c>
      <c r="C21">
        <v>6750.7683317325263</v>
      </c>
      <c r="D21">
        <v>8.2565810803218564</v>
      </c>
      <c r="E21">
        <v>8.2565810803218564</v>
      </c>
      <c r="F21">
        <v>8.2565810803218564</v>
      </c>
      <c r="G21">
        <v>0.56105333627412401</v>
      </c>
      <c r="I21">
        <v>9</v>
      </c>
      <c r="J21" s="13">
        <f>1/99*($J$6-$J$5)+J20</f>
        <v>6.223678485364049</v>
      </c>
      <c r="K21" s="14">
        <f>_xll.PDENSITY($J$21,SimData!$D$9:$D$508,$J$7,$J$8,0)</f>
        <v>0.13474408536469179</v>
      </c>
      <c r="L21" s="13">
        <f>1/99*($L$6-$L$5)+L20</f>
        <v>4.4525242249738479</v>
      </c>
      <c r="M21" s="14">
        <f>_xll.PDENSITY($L$21,SimData!$E$9:$E$508,$L$7,$L$8,0)</f>
        <v>6.3938367863446768E-2</v>
      </c>
      <c r="N21" s="13">
        <f>1/99*($N$6-$N$5)+N20</f>
        <v>4.4525252525252554</v>
      </c>
      <c r="O21" s="14">
        <f>_xll.PDENSITY($N$21,SimData!$F$9:$F$508,$N$7,$N$8,0)</f>
        <v>5.3222141113339859E-2</v>
      </c>
    </row>
    <row r="22" spans="1:15" x14ac:dyDescent="0.2">
      <c r="A22">
        <v>14</v>
      </c>
      <c r="B22">
        <v>3.8234654490221347</v>
      </c>
      <c r="C22">
        <v>6454.6814050541134</v>
      </c>
      <c r="D22">
        <v>6.9525922475053479</v>
      </c>
      <c r="E22">
        <v>6.9525922475053479</v>
      </c>
      <c r="F22">
        <v>6.9525922475053479</v>
      </c>
      <c r="G22">
        <v>0.24146370101987005</v>
      </c>
      <c r="I22">
        <v>10</v>
      </c>
      <c r="J22" s="13">
        <f>1/99*($J$6-$J$5)+J21</f>
        <v>6.2612678790108633</v>
      </c>
      <c r="K22" s="14">
        <f>_xll.PDENSITY($J$22,SimData!$D$9:$D$508,$J$7,$J$8,0)</f>
        <v>0.13808474673375187</v>
      </c>
      <c r="L22" s="13">
        <f>1/99*($L$6-$L$5)+L21</f>
        <v>4.5090897389221771</v>
      </c>
      <c r="M22" s="14">
        <f>_xll.PDENSITY($L$22,SimData!$E$9:$E$508,$L$7,$L$8,0)</f>
        <v>5.6752149807159494E-2</v>
      </c>
      <c r="N22" s="13">
        <f>1/99*($N$6-$N$5)+N21</f>
        <v>4.5090909090909124</v>
      </c>
      <c r="O22" s="14">
        <f>_xll.PDENSITY($N$22,SimData!$F$9:$F$508,$N$7,$N$8,0)</f>
        <v>4.5726344838053691E-2</v>
      </c>
    </row>
    <row r="23" spans="1:15" x14ac:dyDescent="0.2">
      <c r="A23">
        <v>15</v>
      </c>
      <c r="B23">
        <v>3.9928044179121334</v>
      </c>
      <c r="C23">
        <v>6576.4020154849295</v>
      </c>
      <c r="D23">
        <v>9.0692958494754183</v>
      </c>
      <c r="E23">
        <v>9.0692958494754183</v>
      </c>
      <c r="F23">
        <v>9.0692958494754183</v>
      </c>
      <c r="G23">
        <v>0.78510930312590421</v>
      </c>
      <c r="I23">
        <v>11</v>
      </c>
      <c r="J23" s="13">
        <f>1/99*($J$6-$J$5)+J22</f>
        <v>6.2988572726576777</v>
      </c>
      <c r="K23" s="14">
        <f>_xll.PDENSITY($J$23,SimData!$D$9:$D$508,$J$7,$J$8,0)</f>
        <v>0.14190800187801067</v>
      </c>
      <c r="L23" s="13">
        <f>1/99*($L$6-$L$5)+L22</f>
        <v>4.5656552528705063</v>
      </c>
      <c r="M23" s="14">
        <f>_xll.PDENSITY($L$23,SimData!$E$9:$E$508,$L$7,$L$8,0)</f>
        <v>4.9876855929252437E-2</v>
      </c>
      <c r="N23" s="13">
        <f>1/99*($N$6-$N$5)+N22</f>
        <v>4.5656565656565693</v>
      </c>
      <c r="O23" s="14">
        <f>_xll.PDENSITY($N$23,SimData!$F$9:$F$508,$N$7,$N$8,0)</f>
        <v>3.8590972509234878E-2</v>
      </c>
    </row>
    <row r="24" spans="1:15" x14ac:dyDescent="0.2">
      <c r="A24">
        <v>16</v>
      </c>
      <c r="B24">
        <v>4.1663295355337118</v>
      </c>
      <c r="C24">
        <v>6400.6262416503823</v>
      </c>
      <c r="D24">
        <v>6.8638536024868992</v>
      </c>
      <c r="E24">
        <v>6.8638536024868992</v>
      </c>
      <c r="F24">
        <v>6.8638536024868992</v>
      </c>
      <c r="G24">
        <v>0.20997103220456537</v>
      </c>
      <c r="I24">
        <v>12</v>
      </c>
      <c r="J24" s="13">
        <f>1/99*($J$6-$J$5)+J23</f>
        <v>6.336446666304492</v>
      </c>
      <c r="K24" s="14">
        <f>_xll.PDENSITY($J$24,SimData!$D$9:$D$508,$J$7,$J$8,0)</f>
        <v>0.14634198113393909</v>
      </c>
      <c r="L24" s="13">
        <f>1/99*($L$6-$L$5)+L23</f>
        <v>4.6222207668188355</v>
      </c>
      <c r="M24" s="14">
        <f>_xll.PDENSITY($L$24,SimData!$E$9:$E$508,$L$7,$L$8,0)</f>
        <v>4.3495611327112618E-2</v>
      </c>
      <c r="N24" s="13">
        <f>1/99*($N$6-$N$5)+N23</f>
        <v>4.6222222222222262</v>
      </c>
      <c r="O24" s="14">
        <f>_xll.PDENSITY($N$24,SimData!$F$9:$F$508,$N$7,$N$8,0)</f>
        <v>3.1992749338252101E-2</v>
      </c>
    </row>
    <row r="25" spans="1:15" x14ac:dyDescent="0.2">
      <c r="A25">
        <v>17</v>
      </c>
      <c r="B25">
        <v>3.8234345057292947</v>
      </c>
      <c r="C25">
        <v>6532.0671094673507</v>
      </c>
      <c r="D25">
        <v>8.2057315966641191</v>
      </c>
      <c r="E25">
        <v>8.2057315966641191</v>
      </c>
      <c r="F25">
        <v>8.2057315966641191</v>
      </c>
      <c r="G25">
        <v>0.43036964793418758</v>
      </c>
      <c r="I25">
        <v>13</v>
      </c>
      <c r="J25" s="13">
        <f>1/99*($J$6-$J$5)+J24</f>
        <v>6.3740360599513064</v>
      </c>
      <c r="K25" s="14">
        <f>_xll.PDENSITY($J$25,SimData!$D$9:$D$508,$J$7,$J$8,0)</f>
        <v>0.15147829485920952</v>
      </c>
      <c r="L25" s="13">
        <f>1/99*($L$6-$L$5)+L24</f>
        <v>4.6787862807671647</v>
      </c>
      <c r="M25" s="14">
        <f>_xll.PDENSITY($L$25,SimData!$E$9:$E$508,$L$7,$L$8,0)</f>
        <v>3.7737730631917932E-2</v>
      </c>
      <c r="N25" s="13">
        <f>1/99*($N$6-$N$5)+N24</f>
        <v>4.6787878787878832</v>
      </c>
      <c r="O25" s="14">
        <f>_xll.PDENSITY($N$25,SimData!$F$9:$F$508,$N$7,$N$8,0)</f>
        <v>2.6053583578890854E-2</v>
      </c>
    </row>
    <row r="26" spans="1:15" x14ac:dyDescent="0.2">
      <c r="A26">
        <v>18</v>
      </c>
      <c r="B26">
        <v>4.1878541930662703</v>
      </c>
      <c r="C26">
        <v>6676.8167199777199</v>
      </c>
      <c r="D26">
        <v>6.5062271987326596</v>
      </c>
      <c r="E26">
        <v>4.2032543181307567</v>
      </c>
      <c r="F26">
        <v>6.5062271987326596</v>
      </c>
      <c r="G26">
        <v>0.10259249432398762</v>
      </c>
      <c r="I26">
        <v>14</v>
      </c>
      <c r="J26" s="13">
        <f>1/99*($J$6-$J$5)+J25</f>
        <v>6.4116254535981207</v>
      </c>
      <c r="K26" s="14">
        <f>_xll.PDENSITY($J$26,SimData!$D$9:$D$508,$J$7,$J$8,0)</f>
        <v>0.1573633800564273</v>
      </c>
      <c r="L26" s="13">
        <f>1/99*($L$6-$L$5)+L25</f>
        <v>4.7353517947154939</v>
      </c>
      <c r="M26" s="14">
        <f>_xll.PDENSITY($L$26,SimData!$E$9:$E$508,$L$7,$L$8,0)</f>
        <v>3.2679583528634128E-2</v>
      </c>
      <c r="N26" s="13">
        <f>1/99*($N$6-$N$5)+N25</f>
        <v>4.7353535353535401</v>
      </c>
      <c r="O26" s="14">
        <f>_xll.PDENSITY($N$26,SimData!$F$9:$F$508,$N$7,$N$8,0)</f>
        <v>2.084209435114907E-2</v>
      </c>
    </row>
    <row r="27" spans="1:15" x14ac:dyDescent="0.2">
      <c r="A27">
        <v>19</v>
      </c>
      <c r="B27">
        <v>4.4134953840428217</v>
      </c>
      <c r="C27">
        <v>6416.7217104616338</v>
      </c>
      <c r="D27">
        <v>9.0605128357823581</v>
      </c>
      <c r="E27">
        <v>9.0605128357823581</v>
      </c>
      <c r="F27">
        <v>9.0605128357823581</v>
      </c>
      <c r="G27">
        <v>0.77985086137378845</v>
      </c>
      <c r="I27">
        <v>15</v>
      </c>
      <c r="J27" s="13">
        <f>1/99*($J$6-$J$5)+J26</f>
        <v>6.4492148472449351</v>
      </c>
      <c r="K27" s="14">
        <f>_xll.PDENSITY($J$27,SimData!$D$9:$D$508,$J$7,$J$8,0)</f>
        <v>0.16399230537749032</v>
      </c>
      <c r="L27" s="13">
        <f>1/99*($L$6-$L$5)+L26</f>
        <v>4.7919173086638231</v>
      </c>
      <c r="M27" s="14">
        <f>_xll.PDENSITY($L$27,SimData!$E$9:$E$508,$L$7,$L$8,0)</f>
        <v>2.8349485842135515E-2</v>
      </c>
      <c r="N27" s="13">
        <f>1/99*($N$6-$N$5)+N26</f>
        <v>4.791919191919197</v>
      </c>
      <c r="O27" s="14">
        <f>_xll.PDENSITY($N$27,SimData!$F$9:$F$508,$N$7,$N$8,0)</f>
        <v>1.6379151795586921E-2</v>
      </c>
    </row>
    <row r="28" spans="1:15" x14ac:dyDescent="0.2">
      <c r="A28">
        <v>20</v>
      </c>
      <c r="B28">
        <v>4.2339504384351372</v>
      </c>
      <c r="C28">
        <v>6560.1669379150253</v>
      </c>
      <c r="D28">
        <v>6.9814544346347756</v>
      </c>
      <c r="E28">
        <v>6.9814544346347756</v>
      </c>
      <c r="F28">
        <v>6.9814544346347756</v>
      </c>
      <c r="G28">
        <v>0.24624403608130385</v>
      </c>
      <c r="I28">
        <v>16</v>
      </c>
      <c r="J28" s="13">
        <f>1/99*($J$6-$J$5)+J27</f>
        <v>6.4868042408917495</v>
      </c>
      <c r="K28" s="14">
        <f>_xll.PDENSITY($J$28,SimData!$D$9:$D$508,$J$7,$J$8,0)</f>
        <v>0.17130556655453333</v>
      </c>
      <c r="L28" s="13">
        <f>1/99*($L$6-$L$5)+L27</f>
        <v>4.8484828226121524</v>
      </c>
      <c r="M28" s="14">
        <f>_xll.PDENSITY($L$28,SimData!$E$9:$E$508,$L$7,$L$8,0)</f>
        <v>2.4735408276235316E-2</v>
      </c>
      <c r="N28" s="13">
        <f>1/99*($N$6-$N$5)+N27</f>
        <v>4.8484848484848539</v>
      </c>
      <c r="O28" s="14">
        <f>_xll.PDENSITY($N$28,SimData!$F$9:$F$508,$N$7,$N$8,0)</f>
        <v>1.2646180649561597E-2</v>
      </c>
    </row>
    <row r="29" spans="1:15" x14ac:dyDescent="0.2">
      <c r="A29">
        <v>21</v>
      </c>
      <c r="B29">
        <v>3.9841423850209545</v>
      </c>
      <c r="C29">
        <v>6495.3445190843486</v>
      </c>
      <c r="D29">
        <v>6.8573368564299439</v>
      </c>
      <c r="E29">
        <v>6.8573368564299439</v>
      </c>
      <c r="F29">
        <v>6.8573368564299439</v>
      </c>
      <c r="G29">
        <v>0.17309988229281731</v>
      </c>
      <c r="I29">
        <v>17</v>
      </c>
      <c r="J29" s="13">
        <f>1/99*($J$6-$J$5)+J28</f>
        <v>6.5243936345385638</v>
      </c>
      <c r="K29" s="14">
        <f>_xll.PDENSITY($J$29,SimData!$D$9:$D$508,$J$7,$J$8,0)</f>
        <v>0.17918924194255825</v>
      </c>
      <c r="L29" s="13">
        <f>1/99*($L$6-$L$5)+L28</f>
        <v>4.9050483365604816</v>
      </c>
      <c r="M29" s="14">
        <f>_xll.PDENSITY($L$29,SimData!$E$9:$E$508,$L$7,$L$8,0)</f>
        <v>2.1794225820212867E-2</v>
      </c>
      <c r="N29" s="13">
        <f>1/99*($N$6-$N$5)+N28</f>
        <v>4.9050505050505109</v>
      </c>
      <c r="O29" s="14">
        <f>_xll.PDENSITY($N$29,SimData!$F$9:$F$508,$N$7,$N$8,0)</f>
        <v>9.5949207071371247E-3</v>
      </c>
    </row>
    <row r="30" spans="1:15" x14ac:dyDescent="0.2">
      <c r="A30">
        <v>22</v>
      </c>
      <c r="B30">
        <v>4.4091171830165496</v>
      </c>
      <c r="C30">
        <v>6511.9229155812582</v>
      </c>
      <c r="D30">
        <v>9.2466404327227991</v>
      </c>
      <c r="E30">
        <v>9.2673992279334758</v>
      </c>
      <c r="F30">
        <v>9.2466404327227991</v>
      </c>
      <c r="G30">
        <v>0.87309877728417018</v>
      </c>
      <c r="I30">
        <v>18</v>
      </c>
      <c r="J30" s="13">
        <f>1/99*($J$6-$J$5)+J29</f>
        <v>6.5619830281853782</v>
      </c>
      <c r="K30" s="14">
        <f>_xll.PDENSITY($J$30,SimData!$D$9:$D$508,$J$7,$J$8,0)</f>
        <v>0.18747867463538748</v>
      </c>
      <c r="L30" s="13">
        <f>1/99*($L$6-$L$5)+L29</f>
        <v>4.9616138505088108</v>
      </c>
      <c r="M30" s="14">
        <f>_xll.PDENSITY($L$30,SimData!$E$9:$E$508,$L$7,$L$8,0)</f>
        <v>1.9461337900090768E-2</v>
      </c>
      <c r="N30" s="13">
        <f>1/99*($N$6-$N$5)+N29</f>
        <v>4.9616161616161678</v>
      </c>
      <c r="O30" s="14">
        <f>_xll.PDENSITY($N$30,SimData!$F$9:$F$508,$N$7,$N$8,0)</f>
        <v>7.1574577510726796E-3</v>
      </c>
    </row>
    <row r="31" spans="1:15" x14ac:dyDescent="0.2">
      <c r="A31">
        <v>23</v>
      </c>
      <c r="B31">
        <v>3.8234624218489932</v>
      </c>
      <c r="C31">
        <v>6780.1306041224279</v>
      </c>
      <c r="D31">
        <v>8.2306678651503944</v>
      </c>
      <c r="E31">
        <v>8.2306678651503944</v>
      </c>
      <c r="F31">
        <v>8.2306678651503944</v>
      </c>
      <c r="G31">
        <v>0.47716772260683771</v>
      </c>
      <c r="I31">
        <v>19</v>
      </c>
      <c r="J31" s="13">
        <f>1/99*($J$6-$J$5)+J30</f>
        <v>6.5995724218321925</v>
      </c>
      <c r="K31" s="14">
        <f>_xll.PDENSITY($J$31,SimData!$D$9:$D$508,$J$7,$J$8,0)</f>
        <v>0.19596561152818048</v>
      </c>
      <c r="L31" s="13">
        <f>1/99*($L$6-$L$5)+L30</f>
        <v>5.01817936445714</v>
      </c>
      <c r="M31" s="14">
        <f>_xll.PDENSITY($L$31,SimData!$E$9:$E$508,$L$7,$L$8,0)</f>
        <v>1.765972158821642E-2</v>
      </c>
      <c r="N31" s="13">
        <f>1/99*($N$6-$N$5)+N30</f>
        <v>5.0181818181818247</v>
      </c>
      <c r="O31" s="14">
        <f>_xll.PDENSITY($N$31,SimData!$F$9:$F$508,$N$7,$N$8,0)</f>
        <v>5.2555838253393883E-3</v>
      </c>
    </row>
    <row r="32" spans="1:15" x14ac:dyDescent="0.2">
      <c r="A32">
        <v>24</v>
      </c>
      <c r="B32">
        <v>3.9541747850231537</v>
      </c>
      <c r="C32">
        <v>6196.7674924244211</v>
      </c>
      <c r="D32">
        <v>6.8605395265989983</v>
      </c>
      <c r="E32">
        <v>6.8605395265989983</v>
      </c>
      <c r="F32">
        <v>6.8605395265989983</v>
      </c>
      <c r="G32">
        <v>0.19122029559249532</v>
      </c>
      <c r="I32">
        <v>20</v>
      </c>
      <c r="J32" s="13">
        <f>1/99*($J$6-$J$5)+J31</f>
        <v>6.6371618154790069</v>
      </c>
      <c r="K32" s="14">
        <f>_xll.PDENSITY($J$32,SimData!$D$9:$D$508,$J$7,$J$8,0)</f>
        <v>0.20440847474031301</v>
      </c>
      <c r="L32" s="13">
        <f>1/99*($L$6-$L$5)+L31</f>
        <v>5.0747448784054692</v>
      </c>
      <c r="M32" s="14">
        <f>_xll.PDENSITY($L$32,SimData!$E$9:$E$508,$L$7,$L$8,0)</f>
        <v>1.6307778093305341E-2</v>
      </c>
      <c r="N32" s="13">
        <f>1/99*($N$6-$N$5)+N31</f>
        <v>5.0747474747474817</v>
      </c>
      <c r="O32" s="14">
        <f>_xll.PDENSITY($N$32,SimData!$F$9:$F$508,$N$7,$N$8,0)</f>
        <v>3.808855189779478E-3</v>
      </c>
    </row>
    <row r="33" spans="1:15" x14ac:dyDescent="0.2">
      <c r="A33">
        <v>25</v>
      </c>
      <c r="B33">
        <v>4.59169585476252</v>
      </c>
      <c r="C33">
        <v>6218.9938164285895</v>
      </c>
      <c r="D33">
        <v>8.3314099898499041</v>
      </c>
      <c r="E33">
        <v>8.3314099898499041</v>
      </c>
      <c r="F33">
        <v>8.3314099898499041</v>
      </c>
      <c r="G33">
        <v>0.6785153978333146</v>
      </c>
      <c r="I33">
        <v>21</v>
      </c>
      <c r="J33" s="13">
        <f>1/99*($J$6-$J$5)+J32</f>
        <v>6.6747512091258212</v>
      </c>
      <c r="K33" s="14">
        <f>_xll.PDENSITY($J$33,SimData!$D$9:$D$508,$J$7,$J$8,0)</f>
        <v>0.21254518701238742</v>
      </c>
      <c r="L33" s="13">
        <f>1/99*($L$6-$L$5)+L32</f>
        <v>5.1313103923537984</v>
      </c>
      <c r="M33" s="14">
        <f>_xll.PDENSITY($L$33,SimData!$E$9:$E$508,$L$7,$L$8,0)</f>
        <v>1.5325640109151802E-2</v>
      </c>
      <c r="N33" s="13">
        <f>1/99*($N$6-$N$5)+N32</f>
        <v>5.1313131313131386</v>
      </c>
      <c r="O33" s="14">
        <f>_xll.PDENSITY($N$33,SimData!$F$9:$F$508,$N$7,$N$8,0)</f>
        <v>2.7410325149286063E-3</v>
      </c>
    </row>
    <row r="34" spans="1:15" x14ac:dyDescent="0.2">
      <c r="A34">
        <v>26</v>
      </c>
      <c r="B34">
        <v>4.004412197043588</v>
      </c>
      <c r="C34">
        <v>6771.1800679169992</v>
      </c>
      <c r="D34">
        <v>5.923136731764953</v>
      </c>
      <c r="E34">
        <v>4.0000031493975161</v>
      </c>
      <c r="F34">
        <v>4</v>
      </c>
      <c r="G34">
        <v>3.9367468948794407E-2</v>
      </c>
      <c r="I34">
        <v>22</v>
      </c>
      <c r="J34" s="13">
        <f>1/99*($J$6-$J$5)+J33</f>
        <v>6.7123406027726356</v>
      </c>
      <c r="K34" s="14">
        <f>_xll.PDENSITY($J$34,SimData!$D$9:$D$508,$J$7,$J$8,0)</f>
        <v>0.22010774473705072</v>
      </c>
      <c r="L34" s="13">
        <f>1/99*($L$6-$L$5)+L33</f>
        <v>5.1878759063021276</v>
      </c>
      <c r="M34" s="14">
        <f>_xll.PDENSITY($L$34,SimData!$E$9:$E$508,$L$7,$L$8,0)</f>
        <v>1.4639879966468348E-2</v>
      </c>
      <c r="N34" s="13">
        <f>1/99*($N$6-$N$5)+N33</f>
        <v>5.1878787878787955</v>
      </c>
      <c r="O34" s="14">
        <f>_xll.PDENSITY($N$34,SimData!$F$9:$F$508,$N$7,$N$8,0)</f>
        <v>1.9848653834162156E-3</v>
      </c>
    </row>
    <row r="35" spans="1:15" x14ac:dyDescent="0.2">
      <c r="A35">
        <v>27</v>
      </c>
      <c r="B35">
        <v>4.1021785819613532</v>
      </c>
      <c r="C35">
        <v>6569.3086384521876</v>
      </c>
      <c r="D35">
        <v>7.4371566535626226</v>
      </c>
      <c r="E35">
        <v>7.4371566535626226</v>
      </c>
      <c r="F35">
        <v>7.4371566535626226</v>
      </c>
      <c r="G35">
        <v>0.32067628011821681</v>
      </c>
      <c r="I35">
        <v>23</v>
      </c>
      <c r="J35" s="13">
        <f>1/99*($J$6-$J$5)+J34</f>
        <v>6.7499299964194499</v>
      </c>
      <c r="K35" s="14">
        <f>_xll.PDENSITY($J$35,SimData!$D$9:$D$508,$J$7,$J$8,0)</f>
        <v>0.22683755672556077</v>
      </c>
      <c r="L35" s="13">
        <f>1/99*($L$6-$L$5)+L34</f>
        <v>5.2444414202504568</v>
      </c>
      <c r="M35" s="14">
        <f>_xll.PDENSITY($L$35,SimData!$E$9:$E$508,$L$7,$L$8,0)</f>
        <v>1.4186767539505134E-2</v>
      </c>
      <c r="N35" s="13">
        <f>1/99*($N$6-$N$5)+N34</f>
        <v>5.2444444444444525</v>
      </c>
      <c r="O35" s="14">
        <f>_xll.PDENSITY($N$35,SimData!$F$9:$F$508,$N$7,$N$8,0)</f>
        <v>1.4853927489507537E-3</v>
      </c>
    </row>
    <row r="36" spans="1:15" x14ac:dyDescent="0.2">
      <c r="A36">
        <v>28</v>
      </c>
      <c r="B36">
        <v>4.0895158747167901</v>
      </c>
      <c r="C36">
        <v>6239.5525699739928</v>
      </c>
      <c r="D36">
        <v>7.967364459052777</v>
      </c>
      <c r="E36">
        <v>7.967364459052777</v>
      </c>
      <c r="F36">
        <v>7.967364459052777</v>
      </c>
      <c r="G36">
        <v>0.38258311964538483</v>
      </c>
      <c r="I36">
        <v>24</v>
      </c>
      <c r="J36" s="13">
        <f>1/99*($J$6-$J$5)+J35</f>
        <v>6.7875193900662643</v>
      </c>
      <c r="K36" s="14">
        <f>_xll.PDENSITY($J$36,SimData!$D$9:$D$508,$J$7,$J$8,0)</f>
        <v>0.23250046822043607</v>
      </c>
      <c r="L36" s="13">
        <f>1/99*($L$6-$L$5)+L35</f>
        <v>5.301006934198786</v>
      </c>
      <c r="M36" s="14">
        <f>_xll.PDENSITY($L$36,SimData!$E$9:$E$508,$L$7,$L$8,0)</f>
        <v>1.39143604373389E-2</v>
      </c>
      <c r="N36" s="13">
        <f>1/99*($N$6-$N$5)+N35</f>
        <v>5.3010101010101094</v>
      </c>
      <c r="O36" s="14">
        <f>_xll.PDENSITY($N$36,SimData!$F$9:$F$508,$N$7,$N$8,0)</f>
        <v>1.2020599224261421E-3</v>
      </c>
    </row>
    <row r="37" spans="1:15" x14ac:dyDescent="0.2">
      <c r="A37">
        <v>29</v>
      </c>
      <c r="B37">
        <v>4.492135195692299</v>
      </c>
      <c r="C37">
        <v>6217.1906167962597</v>
      </c>
      <c r="D37">
        <v>7.9835968895241995</v>
      </c>
      <c r="E37">
        <v>7.9835968895241995</v>
      </c>
      <c r="F37">
        <v>7.9835968895241995</v>
      </c>
      <c r="G37">
        <v>0.38447841137425942</v>
      </c>
      <c r="I37">
        <v>25</v>
      </c>
      <c r="J37" s="13">
        <f>1/99*($J$6-$J$5)+J36</f>
        <v>6.8251087837130786</v>
      </c>
      <c r="K37" s="14">
        <f>_xll.PDENSITY($J$37,SimData!$D$9:$D$508,$J$7,$J$8,0)</f>
        <v>0.23690038639150884</v>
      </c>
      <c r="L37" s="13">
        <f>1/99*($L$6-$L$5)+L36</f>
        <v>5.3575724481471152</v>
      </c>
      <c r="M37" s="14">
        <f>_xll.PDENSITY($L$37,SimData!$E$9:$E$508,$L$7,$L$8,0)</f>
        <v>1.3783768563620551E-2</v>
      </c>
      <c r="N37" s="13">
        <f>1/99*($N$6-$N$5)+N36</f>
        <v>5.3575757575757663</v>
      </c>
      <c r="O37" s="14">
        <f>_xll.PDENSITY($N$37,SimData!$F$9:$F$508,$N$7,$N$8,0)</f>
        <v>1.1100019314329735E-3</v>
      </c>
    </row>
    <row r="38" spans="1:15" x14ac:dyDescent="0.2">
      <c r="A38">
        <v>30</v>
      </c>
      <c r="B38">
        <v>4.1848596820136157</v>
      </c>
      <c r="C38">
        <v>6510.1722634759744</v>
      </c>
      <c r="D38">
        <v>7.8438881124693225</v>
      </c>
      <c r="E38">
        <v>7.8438881124693225</v>
      </c>
      <c r="F38">
        <v>7.8438881124693225</v>
      </c>
      <c r="G38">
        <v>0.36816607354724917</v>
      </c>
      <c r="I38">
        <v>26</v>
      </c>
      <c r="J38" s="13">
        <f>1/99*($J$6-$J$5)+J37</f>
        <v>6.862698177359893</v>
      </c>
      <c r="K38" s="14">
        <f>_xll.PDENSITY($J$38,SimData!$D$9:$D$508,$J$7,$J$8,0)</f>
        <v>0.23989052393363905</v>
      </c>
      <c r="L38" s="13">
        <f>1/99*($L$6-$L$5)+L37</f>
        <v>5.4141379620954444</v>
      </c>
      <c r="M38" s="14">
        <f>_xll.PDENSITY($L$38,SimData!$E$9:$E$508,$L$7,$L$8,0)</f>
        <v>1.3769931053187186E-2</v>
      </c>
      <c r="N38" s="13">
        <f>1/99*($N$6-$N$5)+N37</f>
        <v>5.4141414141414232</v>
      </c>
      <c r="O38" s="14">
        <f>_xll.PDENSITY($N$38,SimData!$F$9:$F$508,$N$7,$N$8,0)</f>
        <v>1.200823292862899E-3</v>
      </c>
    </row>
    <row r="39" spans="1:15" x14ac:dyDescent="0.2">
      <c r="A39">
        <v>31</v>
      </c>
      <c r="B39">
        <v>4.0216710865448126</v>
      </c>
      <c r="C39">
        <v>6490.2325540823276</v>
      </c>
      <c r="D39">
        <v>9.6442061371018415</v>
      </c>
      <c r="E39">
        <v>9.5996897091403852</v>
      </c>
      <c r="F39">
        <v>9.6</v>
      </c>
      <c r="G39">
        <v>0.96897091403858981</v>
      </c>
      <c r="I39">
        <v>27</v>
      </c>
      <c r="J39" s="13">
        <f>1/99*($J$6-$J$5)+J38</f>
        <v>6.9002875710067073</v>
      </c>
      <c r="K39" s="14">
        <f>_xll.PDENSITY($J$39,SimData!$D$9:$D$508,$J$7,$J$8,0)</f>
        <v>0.24138147719587197</v>
      </c>
      <c r="L39" s="13">
        <f>1/99*($L$6-$L$5)+L38</f>
        <v>5.4707034760437736</v>
      </c>
      <c r="M39" s="14">
        <f>_xll.PDENSITY($L$39,SimData!$E$9:$E$508,$L$7,$L$8,0)</f>
        <v>1.3862190541221576E-2</v>
      </c>
      <c r="N39" s="13">
        <f>1/99*($N$6-$N$5)+N38</f>
        <v>5.4707070707070802</v>
      </c>
      <c r="O39" s="14">
        <f>_xll.PDENSITY($N$39,SimData!$F$9:$F$508,$N$7,$N$8,0)</f>
        <v>1.483131054263252E-3</v>
      </c>
    </row>
    <row r="40" spans="1:15" x14ac:dyDescent="0.2">
      <c r="A40">
        <v>32</v>
      </c>
      <c r="B40">
        <v>4.0114888140869072</v>
      </c>
      <c r="C40">
        <v>6257.3780091503331</v>
      </c>
      <c r="D40">
        <v>8.3063452974239649</v>
      </c>
      <c r="E40">
        <v>8.3063452974239649</v>
      </c>
      <c r="F40">
        <v>8.3063452974239649</v>
      </c>
      <c r="G40">
        <v>0.64627430988528634</v>
      </c>
      <c r="I40">
        <v>28</v>
      </c>
      <c r="J40" s="13">
        <f>1/99*($J$6-$J$5)+J39</f>
        <v>6.9378769646535217</v>
      </c>
      <c r="K40" s="14">
        <f>_xll.PDENSITY($J$40,SimData!$D$9:$D$508,$J$7,$J$8,0)</f>
        <v>0.24134563707418358</v>
      </c>
      <c r="L40" s="13">
        <f>1/99*($L$6-$L$5)+L39</f>
        <v>5.5272689899921028</v>
      </c>
      <c r="M40" s="14">
        <f>_xll.PDENSITY($L$40,SimData!$E$9:$E$508,$L$7,$L$8,0)</f>
        <v>1.4064862743109668E-2</v>
      </c>
      <c r="N40" s="13">
        <f>1/99*($N$6-$N$5)+N39</f>
        <v>5.5272727272727371</v>
      </c>
      <c r="O40" s="14">
        <f>_xll.PDENSITY($N$40,SimData!$F$9:$F$508,$N$7,$N$8,0)</f>
        <v>1.9829687324017398E-3</v>
      </c>
    </row>
    <row r="41" spans="1:15" x14ac:dyDescent="0.2">
      <c r="A41">
        <v>33</v>
      </c>
      <c r="B41">
        <v>4.0052491622599753</v>
      </c>
      <c r="C41">
        <v>6785.4892952913006</v>
      </c>
      <c r="D41">
        <v>7.3661709258534174</v>
      </c>
      <c r="E41">
        <v>7.3661709258534174</v>
      </c>
      <c r="F41">
        <v>7.3661709258534174</v>
      </c>
      <c r="G41">
        <v>0.30996317570981641</v>
      </c>
      <c r="I41">
        <v>29</v>
      </c>
      <c r="J41" s="13">
        <f>1/99*($J$6-$J$5)+J40</f>
        <v>6.975466358300336</v>
      </c>
      <c r="K41" s="14">
        <f>_xll.PDENSITY($J$41,SimData!$D$9:$D$508,$J$7,$J$8,0)</f>
        <v>0.23981776554270745</v>
      </c>
      <c r="L41" s="13">
        <f>1/99*($L$6-$L$5)+L40</f>
        <v>5.583834503940432</v>
      </c>
      <c r="M41" s="14">
        <f>_xll.PDENSITY($L$41,SimData!$E$9:$E$508,$L$7,$L$8,0)</f>
        <v>1.4397891572367585E-2</v>
      </c>
      <c r="N41" s="13">
        <f>1/99*($N$6-$N$5)+N40</f>
        <v>5.583838383838394</v>
      </c>
      <c r="O41" s="14">
        <f>_xll.PDENSITY($N$41,SimData!$F$9:$F$508,$N$7,$N$8,0)</f>
        <v>2.744170342573501E-3</v>
      </c>
    </row>
    <row r="42" spans="1:15" x14ac:dyDescent="0.2">
      <c r="A42">
        <v>34</v>
      </c>
      <c r="B42">
        <v>4.6295573466529385</v>
      </c>
      <c r="C42">
        <v>6200.2746452060564</v>
      </c>
      <c r="D42">
        <v>9.1421858117237065</v>
      </c>
      <c r="E42">
        <v>9.1421858117237065</v>
      </c>
      <c r="F42">
        <v>9.1421858117237065</v>
      </c>
      <c r="G42">
        <v>0.8287489505397968</v>
      </c>
      <c r="I42">
        <v>30</v>
      </c>
      <c r="J42" s="13">
        <f>1/99*($J$6-$J$5)+J41</f>
        <v>7.0130557519471504</v>
      </c>
      <c r="K42" s="14">
        <f>_xll.PDENSITY($J$42,SimData!$D$9:$D$508,$J$7,$J$8,0)</f>
        <v>0.23689192084880328</v>
      </c>
      <c r="L42" s="13">
        <f>1/99*($L$6-$L$5)+L41</f>
        <v>5.6404000178887612</v>
      </c>
      <c r="M42" s="14">
        <f>_xll.PDENSITY($L$42,SimData!$E$9:$E$508,$L$7,$L$8,0)</f>
        <v>1.4897562186086686E-2</v>
      </c>
      <c r="N42" s="13">
        <f>1/99*($N$6-$N$5)+N41</f>
        <v>5.640404040404051</v>
      </c>
      <c r="O42" s="14">
        <f>_xll.PDENSITY($N$42,SimData!$F$9:$F$508,$N$7,$N$8,0)</f>
        <v>3.8285216924319331E-3</v>
      </c>
    </row>
    <row r="43" spans="1:15" x14ac:dyDescent="0.2">
      <c r="A43">
        <v>35</v>
      </c>
      <c r="B43">
        <v>3.8234605643859689</v>
      </c>
      <c r="C43">
        <v>6497.1163514107366</v>
      </c>
      <c r="D43">
        <v>8.3646096443352089</v>
      </c>
      <c r="E43">
        <v>8.3646096443352089</v>
      </c>
      <c r="F43">
        <v>8.3646096443352089</v>
      </c>
      <c r="G43">
        <v>0.68571483745605566</v>
      </c>
      <c r="I43">
        <v>31</v>
      </c>
      <c r="J43" s="13">
        <f>1/99*($J$6-$J$5)+J42</f>
        <v>7.0506451455939647</v>
      </c>
      <c r="K43" s="14">
        <f>_xll.PDENSITY($J$43,SimData!$D$9:$D$508,$J$7,$J$8,0)</f>
        <v>0.23271523954467446</v>
      </c>
      <c r="L43" s="13">
        <f>1/99*($L$6-$L$5)+L42</f>
        <v>5.6969655318370904</v>
      </c>
      <c r="M43" s="14">
        <f>_xll.PDENSITY($L$43,SimData!$E$9:$E$508,$L$7,$L$8,0)</f>
        <v>1.5617125547615568E-2</v>
      </c>
      <c r="N43" s="13">
        <f>1/99*($N$6-$N$5)+N42</f>
        <v>5.6969696969697079</v>
      </c>
      <c r="O43" s="14">
        <f>_xll.PDENSITY($N$43,SimData!$F$9:$F$508,$N$7,$N$8,0)</f>
        <v>5.3154952386190403E-3</v>
      </c>
    </row>
    <row r="44" spans="1:15" x14ac:dyDescent="0.2">
      <c r="A44">
        <v>36</v>
      </c>
      <c r="B44">
        <v>3.8355137395794237</v>
      </c>
      <c r="C44">
        <v>6431.7354815223225</v>
      </c>
      <c r="D44">
        <v>8.1915580628239653</v>
      </c>
      <c r="E44">
        <v>8.1915580628239653</v>
      </c>
      <c r="F44">
        <v>8.1915580628239653</v>
      </c>
      <c r="G44">
        <v>0.40875987017218951</v>
      </c>
      <c r="I44">
        <v>32</v>
      </c>
      <c r="J44" s="13">
        <f>1/99*($J$6-$J$5)+J43</f>
        <v>7.0882345392407791</v>
      </c>
      <c r="K44" s="14">
        <f>_xll.PDENSITY($J$44,SimData!$D$9:$D$508,$J$7,$J$8,0)</f>
        <v>0.22747934562340202</v>
      </c>
      <c r="L44" s="13">
        <f>1/99*($L$6-$L$5)+L43</f>
        <v>5.7535310457854196</v>
      </c>
      <c r="M44" s="14">
        <f>_xll.PDENSITY($L$44,SimData!$E$9:$E$508,$L$7,$L$8,0)</f>
        <v>1.6627077659351529E-2</v>
      </c>
      <c r="N44" s="13">
        <f>1/99*($N$6-$N$5)+N43</f>
        <v>5.7535353535353648</v>
      </c>
      <c r="O44" s="14">
        <f>_xll.PDENSITY($N$44,SimData!$F$9:$F$508,$N$7,$N$8,0)</f>
        <v>7.3012296340848326E-3</v>
      </c>
    </row>
    <row r="45" spans="1:15" x14ac:dyDescent="0.2">
      <c r="A45">
        <v>37</v>
      </c>
      <c r="B45">
        <v>4.6281394327638479</v>
      </c>
      <c r="C45">
        <v>6319.0040823985901</v>
      </c>
      <c r="D45">
        <v>9.2284839444817042</v>
      </c>
      <c r="E45">
        <v>9.2410816559691416</v>
      </c>
      <c r="F45">
        <v>9.2284839444817042</v>
      </c>
      <c r="G45">
        <v>0.86937869460819728</v>
      </c>
      <c r="I45">
        <v>33</v>
      </c>
      <c r="J45" s="13">
        <f>1/99*($J$6-$J$5)+J44</f>
        <v>7.1258239328875934</v>
      </c>
      <c r="K45" s="14">
        <f>_xll.PDENSITY($J$45,SimData!$D$9:$D$508,$J$7,$J$8,0)</f>
        <v>0.22141032579369394</v>
      </c>
      <c r="L45" s="13">
        <f>1/99*($L$6-$L$5)+L44</f>
        <v>5.8100965597337488</v>
      </c>
      <c r="M45" s="14">
        <f>_xll.PDENSITY($L$45,SimData!$E$9:$E$508,$L$7,$L$8,0)</f>
        <v>1.8014745866821474E-2</v>
      </c>
      <c r="N45" s="13">
        <f>1/99*($N$6-$N$5)+N44</f>
        <v>5.8101010101010218</v>
      </c>
      <c r="O45" s="14">
        <f>_xll.PDENSITY($N$45,SimData!$F$9:$F$508,$N$7,$N$8,0)</f>
        <v>9.8963704617074776E-3</v>
      </c>
    </row>
    <row r="46" spans="1:15" x14ac:dyDescent="0.2">
      <c r="A46">
        <v>38</v>
      </c>
      <c r="B46">
        <v>4.478946505194676</v>
      </c>
      <c r="C46">
        <v>6487.2877751455007</v>
      </c>
      <c r="D46">
        <v>9.1613307829199506</v>
      </c>
      <c r="E46">
        <v>9.1613307829199506</v>
      </c>
      <c r="F46">
        <v>9.1613307829199506</v>
      </c>
      <c r="G46">
        <v>0.84021115695317528</v>
      </c>
      <c r="I46">
        <v>34</v>
      </c>
      <c r="J46" s="13">
        <f>1/99*($J$6-$J$5)+J45</f>
        <v>7.1634133265344078</v>
      </c>
      <c r="K46" s="14">
        <f>_xll.PDENSITY($J$46,SimData!$D$9:$D$508,$J$7,$J$8,0)</f>
        <v>0.21475826695987335</v>
      </c>
      <c r="L46" s="13">
        <f>1/99*($L$6-$L$5)+L45</f>
        <v>5.866662073682078</v>
      </c>
      <c r="M46" s="14">
        <f>_xll.PDENSITY($L$46,SimData!$E$9:$E$508,$L$7,$L$8,0)</f>
        <v>1.9882777872746442E-2</v>
      </c>
      <c r="N46" s="13">
        <f>1/99*($N$6-$N$5)+N45</f>
        <v>5.8666666666666787</v>
      </c>
      <c r="O46" s="14">
        <f>_xll.PDENSITY($N$46,SimData!$F$9:$F$508,$N$7,$N$8,0)</f>
        <v>1.322238922628065E-2</v>
      </c>
    </row>
    <row r="47" spans="1:15" x14ac:dyDescent="0.2">
      <c r="A47">
        <v>39</v>
      </c>
      <c r="B47">
        <v>4.0929795131142708</v>
      </c>
      <c r="C47">
        <v>6604.5058571555728</v>
      </c>
      <c r="D47">
        <v>6.8620626678220864</v>
      </c>
      <c r="E47">
        <v>6.8620626678220864</v>
      </c>
      <c r="F47">
        <v>6.8620626678220864</v>
      </c>
      <c r="G47">
        <v>0.19983808856500268</v>
      </c>
      <c r="I47">
        <v>35</v>
      </c>
      <c r="J47" s="13">
        <f>1/99*($J$6-$J$5)+J46</f>
        <v>7.2010027201812221</v>
      </c>
      <c r="K47" s="14">
        <f>_xll.PDENSITY($J$47,SimData!$D$9:$D$508,$J$7,$J$8,0)</f>
        <v>0.20778729298998552</v>
      </c>
      <c r="L47" s="13">
        <f>1/99*($L$6-$L$5)+L46</f>
        <v>5.9232275876304072</v>
      </c>
      <c r="M47" s="14">
        <f>_xll.PDENSITY($L$47,SimData!$E$9:$E$508,$L$7,$L$8,0)</f>
        <v>2.2346123082356752E-2</v>
      </c>
      <c r="N47" s="13">
        <f>1/99*($N$6-$N$5)+N46</f>
        <v>5.9232323232323356</v>
      </c>
      <c r="O47" s="14">
        <f>_xll.PDENSITY($N$47,SimData!$F$9:$F$508,$N$7,$N$8,0)</f>
        <v>1.7406066320514078E-2</v>
      </c>
    </row>
    <row r="48" spans="1:15" x14ac:dyDescent="0.2">
      <c r="A48">
        <v>40</v>
      </c>
      <c r="B48">
        <v>3.9702311145468712</v>
      </c>
      <c r="C48">
        <v>6202.7541043862311</v>
      </c>
      <c r="D48">
        <v>9.1046106892939083</v>
      </c>
      <c r="E48">
        <v>9.1046106892939083</v>
      </c>
      <c r="F48">
        <v>9.1046106892939083</v>
      </c>
      <c r="G48">
        <v>0.80625250461237796</v>
      </c>
      <c r="I48">
        <v>36</v>
      </c>
      <c r="J48" s="13">
        <f>1/99*($J$6-$J$5)+J47</f>
        <v>7.2385921138280365</v>
      </c>
      <c r="K48" s="14">
        <f>_xll.PDENSITY($J$48,SimData!$D$9:$D$508,$J$7,$J$8,0)</f>
        <v>0.2007668728440396</v>
      </c>
      <c r="L48" s="13">
        <f>1/99*($L$6-$L$5)+L47</f>
        <v>5.9797931015787364</v>
      </c>
      <c r="M48" s="14">
        <f>_xll.PDENSITY($L$48,SimData!$E$9:$E$508,$L$7,$L$8,0)</f>
        <v>2.5527157431846633E-2</v>
      </c>
      <c r="N48" s="13">
        <f>1/99*($N$6-$N$5)+N47</f>
        <v>5.9797979797979925</v>
      </c>
      <c r="O48" s="14">
        <f>_xll.PDENSITY($N$48,SimData!$F$9:$F$508,$N$7,$N$8,0)</f>
        <v>2.2571968589598927E-2</v>
      </c>
    </row>
    <row r="49" spans="1:15" x14ac:dyDescent="0.2">
      <c r="A49">
        <v>41</v>
      </c>
      <c r="B49">
        <v>4.6295948463517602</v>
      </c>
      <c r="C49">
        <v>6208.0267192845486</v>
      </c>
      <c r="D49">
        <v>7.2929595866398147</v>
      </c>
      <c r="E49">
        <v>7.2929595866398147</v>
      </c>
      <c r="F49">
        <v>7.2929595866398147</v>
      </c>
      <c r="G49">
        <v>0.29783745806520745</v>
      </c>
      <c r="I49">
        <v>37</v>
      </c>
      <c r="J49" s="13">
        <f>1/99*($J$6-$J$5)+J48</f>
        <v>7.2761815074748508</v>
      </c>
      <c r="K49" s="14">
        <f>_xll.PDENSITY($J$49,SimData!$D$9:$D$508,$J$7,$J$8,0)</f>
        <v>0.19396492352655889</v>
      </c>
      <c r="L49" s="13">
        <f>1/99*($L$6-$L$5)+L48</f>
        <v>6.0363586155270657</v>
      </c>
      <c r="M49" s="14">
        <f>_xll.PDENSITY($L$49,SimData!$E$9:$E$508,$L$7,$L$8,0)</f>
        <v>2.9548744636837966E-2</v>
      </c>
      <c r="N49" s="13">
        <f>1/99*($N$6-$N$5)+N48</f>
        <v>6.0363636363636495</v>
      </c>
      <c r="O49" s="14">
        <f>_xll.PDENSITY($N$49,SimData!$F$9:$F$508,$N$7,$N$8,0)</f>
        <v>2.8832973215855866E-2</v>
      </c>
    </row>
    <row r="50" spans="1:15" x14ac:dyDescent="0.2">
      <c r="A50">
        <v>42</v>
      </c>
      <c r="B50">
        <v>3.8234284315957261</v>
      </c>
      <c r="C50">
        <v>6614.5279562631349</v>
      </c>
      <c r="D50">
        <v>8.2463893540542319</v>
      </c>
      <c r="E50">
        <v>8.2463893540542319</v>
      </c>
      <c r="F50">
        <v>8.2463893540542319</v>
      </c>
      <c r="G50">
        <v>0.51578997963056672</v>
      </c>
      <c r="I50">
        <v>38</v>
      </c>
      <c r="J50" s="13">
        <f>1/99*($J$6-$J$5)+J49</f>
        <v>7.3137709011216652</v>
      </c>
      <c r="K50" s="14">
        <f>_xll.PDENSITY($J$50,SimData!$D$9:$D$508,$J$7,$J$8,0)</f>
        <v>0.18764293065842144</v>
      </c>
      <c r="L50" s="13">
        <f>1/99*($L$6-$L$5)+L49</f>
        <v>6.0929241294753949</v>
      </c>
      <c r="M50" s="14">
        <f>_xll.PDENSITY($L$50,SimData!$E$9:$E$508,$L$7,$L$8,0)</f>
        <v>3.4525252273549405E-2</v>
      </c>
      <c r="N50" s="13">
        <f>1/99*($N$6-$N$5)+N49</f>
        <v>6.0929292929293064</v>
      </c>
      <c r="O50" s="14">
        <f>_xll.PDENSITY($N$50,SimData!$F$9:$F$508,$N$7,$N$8,0)</f>
        <v>3.6279175019051799E-2</v>
      </c>
    </row>
    <row r="51" spans="1:15" x14ac:dyDescent="0.2">
      <c r="A51">
        <v>43</v>
      </c>
      <c r="B51">
        <v>4.2366311027184516</v>
      </c>
      <c r="C51">
        <v>6497.3242671988746</v>
      </c>
      <c r="D51">
        <v>9.2854617770624586</v>
      </c>
      <c r="E51">
        <v>9.3236702154639151</v>
      </c>
      <c r="F51">
        <v>9.2854617770624586</v>
      </c>
      <c r="G51">
        <v>0.88105288209883792</v>
      </c>
      <c r="I51">
        <v>39</v>
      </c>
      <c r="J51" s="13">
        <f>1/99*($J$6-$J$5)+J50</f>
        <v>7.3513602947684795</v>
      </c>
      <c r="K51" s="14">
        <f>_xll.PDENSITY($J$51,SimData!$D$9:$D$508,$J$7,$J$8,0)</f>
        <v>0.18205299319827159</v>
      </c>
      <c r="L51" s="13">
        <f>1/99*($L$6-$L$5)+L50</f>
        <v>6.1494896434237241</v>
      </c>
      <c r="M51" s="14">
        <f>_xll.PDENSITY($L$51,SimData!$E$9:$E$508,$L$7,$L$8,0)</f>
        <v>4.055183947197058E-2</v>
      </c>
      <c r="N51" s="13">
        <f>1/99*($N$6-$N$5)+N50</f>
        <v>6.1494949494949633</v>
      </c>
      <c r="O51" s="14">
        <f>_xll.PDENSITY($N$51,SimData!$F$9:$F$508,$N$7,$N$8,0)</f>
        <v>4.4965837774928179E-2</v>
      </c>
    </row>
    <row r="52" spans="1:15" x14ac:dyDescent="0.2">
      <c r="A52">
        <v>44</v>
      </c>
      <c r="B52">
        <v>3.8773658533412676</v>
      </c>
      <c r="C52">
        <v>6225.2319452000738</v>
      </c>
      <c r="D52">
        <v>6.8530903182686469</v>
      </c>
      <c r="E52">
        <v>6.8530903182686469</v>
      </c>
      <c r="F52">
        <v>6.8530903182686469</v>
      </c>
      <c r="G52">
        <v>0.1490733598868999</v>
      </c>
      <c r="I52">
        <v>40</v>
      </c>
      <c r="J52" s="13">
        <f>1/99*($J$6-$J$5)+J51</f>
        <v>7.3889496884152939</v>
      </c>
      <c r="K52" s="14">
        <f>_xll.PDENSITY($J$52,SimData!$D$9:$D$508,$J$7,$J$8,0)</f>
        <v>0.17743640407232611</v>
      </c>
      <c r="L52" s="13">
        <f>1/99*($L$6-$L$5)+L51</f>
        <v>6.2060551573720533</v>
      </c>
      <c r="M52" s="14">
        <f>_xll.PDENSITY($L$52,SimData!$E$9:$E$508,$L$7,$L$8,0)</f>
        <v>4.7692676015756712E-2</v>
      </c>
      <c r="N52" s="13">
        <f>1/99*($N$6-$N$5)+N51</f>
        <v>6.2060606060606203</v>
      </c>
      <c r="O52" s="14">
        <f>_xll.PDENSITY($N$52,SimData!$F$9:$F$508,$N$7,$N$8,0)</f>
        <v>5.4901371334158469E-2</v>
      </c>
    </row>
    <row r="53" spans="1:15" x14ac:dyDescent="0.2">
      <c r="A53">
        <v>45</v>
      </c>
      <c r="B53">
        <v>4.1365832623687524</v>
      </c>
      <c r="C53">
        <v>6658.1208389463782</v>
      </c>
      <c r="D53">
        <v>8.215840397862447</v>
      </c>
      <c r="E53">
        <v>8.215840397862447</v>
      </c>
      <c r="F53">
        <v>8.215840397862447</v>
      </c>
      <c r="G53">
        <v>0.44934090795212911</v>
      </c>
      <c r="I53">
        <v>41</v>
      </c>
      <c r="J53" s="13">
        <f>1/99*($J$6-$J$5)+J52</f>
        <v>7.4265390820621082</v>
      </c>
      <c r="K53" s="14">
        <f>_xll.PDENSITY($J$53,SimData!$D$9:$D$508,$J$7,$J$8,0)</f>
        <v>0.17402313905765573</v>
      </c>
      <c r="L53" s="13">
        <f>1/99*($L$6-$L$5)+L52</f>
        <v>6.2626206713203825</v>
      </c>
      <c r="M53" s="14">
        <f>_xll.PDENSITY($L$53,SimData!$E$9:$E$508,$L$7,$L$8,0)</f>
        <v>5.5969094696274257E-2</v>
      </c>
      <c r="N53" s="13">
        <f>1/99*($N$6-$N$5)+N52</f>
        <v>6.2626262626262772</v>
      </c>
      <c r="O53" s="14">
        <f>_xll.PDENSITY($N$53,SimData!$F$9:$F$508,$N$7,$N$8,0)</f>
        <v>6.6036583543868613E-2</v>
      </c>
    </row>
    <row r="54" spans="1:15" x14ac:dyDescent="0.2">
      <c r="A54">
        <v>46</v>
      </c>
      <c r="B54">
        <v>3.9738312695795863</v>
      </c>
      <c r="C54">
        <v>6776.3366119823613</v>
      </c>
      <c r="D54">
        <v>7.680426183883899</v>
      </c>
      <c r="E54">
        <v>7.680426183883899</v>
      </c>
      <c r="F54">
        <v>7.680426183883899</v>
      </c>
      <c r="G54">
        <v>0.3490803277755809</v>
      </c>
      <c r="I54">
        <v>42</v>
      </c>
      <c r="J54" s="13">
        <f>1/99*($J$6-$J$5)+J53</f>
        <v>7.4641284757089226</v>
      </c>
      <c r="K54" s="14">
        <f>_xll.PDENSITY($J$54,SimData!$D$9:$D$508,$J$7,$J$8,0)</f>
        <v>0.17203146982854561</v>
      </c>
      <c r="L54" s="13">
        <f>1/99*($L$6-$L$5)+L53</f>
        <v>6.3191861852687117</v>
      </c>
      <c r="M54" s="14">
        <f>_xll.PDENSITY($L$54,SimData!$E$9:$E$508,$L$7,$L$8,0)</f>
        <v>6.5348961255542029E-2</v>
      </c>
      <c r="N54" s="13">
        <f>1/99*($N$6-$N$5)+N53</f>
        <v>6.3191919191919341</v>
      </c>
      <c r="O54" s="14">
        <f>_xll.PDENSITY($N$54,SimData!$F$9:$F$508,$N$7,$N$8,0)</f>
        <v>7.8256613125805188E-2</v>
      </c>
    </row>
    <row r="55" spans="1:15" x14ac:dyDescent="0.2">
      <c r="A55">
        <v>47</v>
      </c>
      <c r="B55">
        <v>4.5986629419816891</v>
      </c>
      <c r="C55">
        <v>6196.7782861723517</v>
      </c>
      <c r="D55">
        <v>9.175068022799433</v>
      </c>
      <c r="E55">
        <v>9.175068022799433</v>
      </c>
      <c r="F55">
        <v>9.175068022799433</v>
      </c>
      <c r="G55">
        <v>0.8484357229467564</v>
      </c>
      <c r="I55">
        <v>43</v>
      </c>
      <c r="J55" s="13">
        <f>1/99*($J$6-$J$5)+J54</f>
        <v>7.5017178693557369</v>
      </c>
      <c r="K55" s="14">
        <f>_xll.PDENSITY($J$55,SimData!$D$9:$D$508,$J$7,$J$8,0)</f>
        <v>0.17166686291608649</v>
      </c>
      <c r="L55" s="13">
        <f>1/99*($L$6-$L$5)+L54</f>
        <v>6.3757516992170409</v>
      </c>
      <c r="M55" s="14">
        <f>_xll.PDENSITY($L$55,SimData!$E$9:$E$508,$L$7,$L$8,0)</f>
        <v>7.5738706374664316E-2</v>
      </c>
      <c r="N55" s="13">
        <f>1/99*($N$6-$N$5)+N54</f>
        <v>6.3757575757575911</v>
      </c>
      <c r="O55" s="14">
        <f>_xll.PDENSITY($N$55,SimData!$F$9:$F$508,$N$7,$N$8,0)</f>
        <v>9.1376945885188118E-2</v>
      </c>
    </row>
    <row r="56" spans="1:15" x14ac:dyDescent="0.2">
      <c r="A56">
        <v>48</v>
      </c>
      <c r="B56">
        <v>4.4369843344750137</v>
      </c>
      <c r="C56">
        <v>6246.386387688407</v>
      </c>
      <c r="D56">
        <v>8.2494416595818105</v>
      </c>
      <c r="E56">
        <v>8.2494416595818105</v>
      </c>
      <c r="F56">
        <v>8.2494416595818105</v>
      </c>
      <c r="G56">
        <v>0.52934583759339193</v>
      </c>
      <c r="I56">
        <v>44</v>
      </c>
      <c r="J56" s="13">
        <f>1/99*($J$6-$J$5)+J55</f>
        <v>7.5393072630025513</v>
      </c>
      <c r="K56" s="14">
        <f>_xll.PDENSITY($J$56,SimData!$D$9:$D$508,$J$7,$J$8,0)</f>
        <v>0.17311938418013709</v>
      </c>
      <c r="L56" s="13">
        <f>1/99*($L$6-$L$5)+L55</f>
        <v>6.4323172131653701</v>
      </c>
      <c r="M56" s="14">
        <f>_xll.PDENSITY($L$56,SimData!$E$9:$E$508,$L$7,$L$8,0)</f>
        <v>8.6979447050843969E-2</v>
      </c>
      <c r="N56" s="13">
        <f>1/99*($N$6-$N$5)+N55</f>
        <v>6.432323232323248</v>
      </c>
      <c r="O56" s="14">
        <f>_xll.PDENSITY($N$56,SimData!$F$9:$F$508,$N$7,$N$8,0)</f>
        <v>0.10514471754187228</v>
      </c>
    </row>
    <row r="57" spans="1:15" x14ac:dyDescent="0.2">
      <c r="A57">
        <v>49</v>
      </c>
      <c r="B57">
        <v>4.1844652433242882</v>
      </c>
      <c r="C57">
        <v>6773.8152463530269</v>
      </c>
      <c r="D57">
        <v>8.2294893450743842</v>
      </c>
      <c r="E57">
        <v>8.2294893450743842</v>
      </c>
      <c r="F57">
        <v>8.2294893450743842</v>
      </c>
      <c r="G57">
        <v>0.47495598549185231</v>
      </c>
      <c r="I57">
        <v>45</v>
      </c>
      <c r="J57" s="13">
        <f>1/99*($J$6-$J$5)+J56</f>
        <v>7.5768966566493656</v>
      </c>
      <c r="K57" s="14">
        <f>_xll.PDENSITY($J$57,SimData!$D$9:$D$508,$J$7,$J$8,0)</f>
        <v>0.17655899779203368</v>
      </c>
      <c r="L57" s="13">
        <f>1/99*($L$6-$L$5)+L56</f>
        <v>6.4888827271136993</v>
      </c>
      <c r="M57" s="14">
        <f>_xll.PDENSITY($L$57,SimData!$E$9:$E$508,$L$7,$L$8,0)</f>
        <v>9.8848396618895537E-2</v>
      </c>
      <c r="N57" s="13">
        <f>1/99*($N$6-$N$5)+N56</f>
        <v>6.4888888888889049</v>
      </c>
      <c r="O57" s="14">
        <f>_xll.PDENSITY($N$57,SimData!$F$9:$F$508,$N$7,$N$8,0)</f>
        <v>0.11924610467878412</v>
      </c>
    </row>
    <row r="58" spans="1:15" x14ac:dyDescent="0.2">
      <c r="A58">
        <v>50</v>
      </c>
      <c r="B58">
        <v>3.8376956448979076</v>
      </c>
      <c r="C58">
        <v>6516.4623930886128</v>
      </c>
      <c r="D58">
        <v>9.5571936286063064</v>
      </c>
      <c r="E58">
        <v>9.5993672801817223</v>
      </c>
      <c r="F58">
        <v>9.6</v>
      </c>
      <c r="G58">
        <v>0.93672801817225482</v>
      </c>
      <c r="I58">
        <v>46</v>
      </c>
      <c r="J58" s="13">
        <f>1/99*($J$6-$J$5)+J57</f>
        <v>7.61448605029618</v>
      </c>
      <c r="K58" s="14">
        <f>_xll.PDENSITY($J$58,SimData!$D$9:$D$508,$J$7,$J$8,0)</f>
        <v>0.18212841881009439</v>
      </c>
      <c r="L58" s="13">
        <f>1/99*($L$6-$L$5)+L57</f>
        <v>6.5454482410620285</v>
      </c>
      <c r="M58" s="14">
        <f>_xll.PDENSITY($L$58,SimData!$E$9:$E$508,$L$7,$L$8,0)</f>
        <v>0.11106632221175344</v>
      </c>
      <c r="N58" s="13">
        <f>1/99*($N$6-$N$5)+N57</f>
        <v>6.5454545454545618</v>
      </c>
      <c r="O58" s="14">
        <f>_xll.PDENSITY($N$58,SimData!$F$9:$F$508,$N$7,$N$8,0)</f>
        <v>0.13332002731060613</v>
      </c>
    </row>
    <row r="59" spans="1:15" x14ac:dyDescent="0.2">
      <c r="A59">
        <v>51</v>
      </c>
      <c r="B59">
        <v>4.4949802713601663</v>
      </c>
      <c r="C59">
        <v>6265.4096857825771</v>
      </c>
      <c r="D59">
        <v>8.2733526735445295</v>
      </c>
      <c r="E59">
        <v>8.2733526735445295</v>
      </c>
      <c r="F59">
        <v>8.2733526735445295</v>
      </c>
      <c r="G59">
        <v>0.60383540538741165</v>
      </c>
      <c r="I59">
        <v>47</v>
      </c>
      <c r="J59" s="13">
        <f>1/99*($J$6-$J$5)+J58</f>
        <v>7.6520754439429943</v>
      </c>
      <c r="K59" s="14">
        <f>_xll.PDENSITY($J$59,SimData!$D$9:$D$508,$J$7,$J$8,0)</f>
        <v>0.18993352802854871</v>
      </c>
      <c r="L59" s="13">
        <f>1/99*($L$6-$L$5)+L58</f>
        <v>6.6020137550103577</v>
      </c>
      <c r="M59" s="14">
        <f>_xll.PDENSITY($L$59,SimData!$E$9:$E$508,$L$7,$L$8,0)</f>
        <v>0.12331119258192266</v>
      </c>
      <c r="N59" s="13">
        <f>1/99*($N$6-$N$5)+N58</f>
        <v>6.6020202020202188</v>
      </c>
      <c r="O59" s="14">
        <f>_xll.PDENSITY($N$59,SimData!$F$9:$F$508,$N$7,$N$8,0)</f>
        <v>0.14697769387150336</v>
      </c>
    </row>
    <row r="60" spans="1:15" x14ac:dyDescent="0.2">
      <c r="A60">
        <v>52</v>
      </c>
      <c r="B60">
        <v>4.1855995272724629</v>
      </c>
      <c r="C60">
        <v>6783.685538869132</v>
      </c>
      <c r="D60">
        <v>6.8640329603230299</v>
      </c>
      <c r="E60">
        <v>6.8640329603230299</v>
      </c>
      <c r="F60">
        <v>6.8640329603230299</v>
      </c>
      <c r="G60">
        <v>0.21098582234768798</v>
      </c>
      <c r="I60">
        <v>48</v>
      </c>
      <c r="J60" s="13">
        <f>1/99*($J$6-$J$5)+J59</f>
        <v>7.6896648375898087</v>
      </c>
      <c r="K60" s="14">
        <f>_xll.PDENSITY($J$60,SimData!$D$9:$D$508,$J$7,$J$8,0)</f>
        <v>0.20003175594236763</v>
      </c>
      <c r="L60" s="13">
        <f>1/99*($L$6-$L$5)+L59</f>
        <v>6.6585792689586869</v>
      </c>
      <c r="M60" s="14">
        <f>_xll.PDENSITY($L$60,SimData!$E$9:$E$508,$L$7,$L$8,0)</f>
        <v>0.13523744166810803</v>
      </c>
      <c r="N60" s="13">
        <f>1/99*($N$6-$N$5)+N59</f>
        <v>6.6585858585858757</v>
      </c>
      <c r="O60" s="14">
        <f>_xll.PDENSITY($N$60,SimData!$F$9:$F$508,$N$7,$N$8,0)</f>
        <v>0.15982680210134104</v>
      </c>
    </row>
    <row r="61" spans="1:15" x14ac:dyDescent="0.2">
      <c r="A61">
        <v>53</v>
      </c>
      <c r="B61">
        <v>4.1852991744757837</v>
      </c>
      <c r="C61">
        <v>6222.2661077874209</v>
      </c>
      <c r="D61">
        <v>6.6909728486230495</v>
      </c>
      <c r="E61">
        <v>5.6226010556049353</v>
      </c>
      <c r="F61">
        <v>6.6909728486230495</v>
      </c>
      <c r="G61">
        <v>0.12069687325942724</v>
      </c>
      <c r="I61">
        <v>49</v>
      </c>
      <c r="J61" s="13">
        <f>1/99*($J$6-$J$5)+J60</f>
        <v>7.727254231236623</v>
      </c>
      <c r="K61" s="14">
        <f>_xll.PDENSITY($J$61,SimData!$D$9:$D$508,$J$7,$J$8,0)</f>
        <v>0.21241924986894375</v>
      </c>
      <c r="L61" s="13">
        <f>1/99*($L$6-$L$5)+L60</f>
        <v>6.7151447829070161</v>
      </c>
      <c r="M61" s="14">
        <f>_xll.PDENSITY($L$61,SimData!$E$9:$E$508,$L$7,$L$8,0)</f>
        <v>0.14649955458356911</v>
      </c>
      <c r="N61" s="13">
        <f>1/99*($N$6-$N$5)+N60</f>
        <v>6.7151515151515326</v>
      </c>
      <c r="O61" s="14">
        <f>_xll.PDENSITY($N$61,SimData!$F$9:$F$508,$N$7,$N$8,0)</f>
        <v>0.17149857252127432</v>
      </c>
    </row>
    <row r="62" spans="1:15" x14ac:dyDescent="0.2">
      <c r="A62">
        <v>54</v>
      </c>
      <c r="B62">
        <v>4.0042379884255448</v>
      </c>
      <c r="C62">
        <v>6781.6156607712783</v>
      </c>
      <c r="D62">
        <v>6.8837207508293128</v>
      </c>
      <c r="E62">
        <v>6.8837207508293128</v>
      </c>
      <c r="F62">
        <v>6.8837207508293128</v>
      </c>
      <c r="G62">
        <v>0.23005677510613035</v>
      </c>
      <c r="I62">
        <v>50</v>
      </c>
      <c r="J62" s="13">
        <f>1/99*($J$6-$J$5)+J61</f>
        <v>7.7648436248834374</v>
      </c>
      <c r="K62" s="14">
        <f>_xll.PDENSITY($J$62,SimData!$D$9:$D$508,$J$7,$J$8,0)</f>
        <v>0.22701800864571298</v>
      </c>
      <c r="L62" s="13">
        <f>1/99*($L$6-$L$5)+L61</f>
        <v>6.7717102968553453</v>
      </c>
      <c r="M62" s="14">
        <f>_xll.PDENSITY($L$62,SimData!$E$9:$E$508,$L$7,$L$8,0)</f>
        <v>0.15677807282030801</v>
      </c>
      <c r="N62" s="13">
        <f>1/99*($N$6-$N$5)+N61</f>
        <v>6.7717171717171896</v>
      </c>
      <c r="O62" s="14">
        <f>_xll.PDENSITY($N$62,SimData!$F$9:$F$508,$N$7,$N$8,0)</f>
        <v>0.18167533640017633</v>
      </c>
    </row>
    <row r="63" spans="1:15" x14ac:dyDescent="0.2">
      <c r="A63">
        <v>55</v>
      </c>
      <c r="B63">
        <v>3.8561933662330738</v>
      </c>
      <c r="C63">
        <v>6577.2180773589662</v>
      </c>
      <c r="D63">
        <v>5.9230486940599238</v>
      </c>
      <c r="E63">
        <v>4.0000016079315426</v>
      </c>
      <c r="F63">
        <v>4</v>
      </c>
      <c r="G63">
        <v>2.0099144285102177E-2</v>
      </c>
      <c r="I63">
        <v>51</v>
      </c>
      <c r="J63" s="13">
        <f>1/99*($J$6-$J$5)+J62</f>
        <v>7.8024330185302517</v>
      </c>
      <c r="K63" s="14">
        <f>_xll.PDENSITY($J$63,SimData!$D$9:$D$508,$J$7,$J$8,0)</f>
        <v>0.24366445426709174</v>
      </c>
      <c r="L63" s="13">
        <f>1/99*($L$6-$L$5)+L62</f>
        <v>6.8282758108036745</v>
      </c>
      <c r="M63" s="14">
        <f>_xll.PDENSITY($L$63,SimData!$E$9:$E$508,$L$7,$L$8,0)</f>
        <v>0.16580571273550568</v>
      </c>
      <c r="N63" s="13">
        <f>1/99*($N$6-$N$5)+N62</f>
        <v>6.8282828282828465</v>
      </c>
      <c r="O63" s="14">
        <f>_xll.PDENSITY($N$63,SimData!$F$9:$F$508,$N$7,$N$8,0)</f>
        <v>0.19011620493684905</v>
      </c>
    </row>
    <row r="64" spans="1:15" x14ac:dyDescent="0.2">
      <c r="A64">
        <v>56</v>
      </c>
      <c r="B64">
        <v>4.5979271003344451</v>
      </c>
      <c r="C64">
        <v>6767.2753370996879</v>
      </c>
      <c r="D64">
        <v>6.005230004385627</v>
      </c>
      <c r="E64">
        <v>4.0000042797322664</v>
      </c>
      <c r="F64">
        <v>4</v>
      </c>
      <c r="G64">
        <v>5.3496653326204194E-2</v>
      </c>
      <c r="I64">
        <v>52</v>
      </c>
      <c r="J64" s="13">
        <f>1/99*($J$6-$J$5)+J63</f>
        <v>7.8400224121770661</v>
      </c>
      <c r="K64" s="14">
        <f>_xll.PDENSITY($J$64,SimData!$D$9:$D$508,$J$7,$J$8,0)</f>
        <v>0.26210106293559754</v>
      </c>
      <c r="L64" s="13">
        <f>1/99*($L$6-$L$5)+L63</f>
        <v>6.8848413247520037</v>
      </c>
      <c r="M64" s="14">
        <f>_xll.PDENSITY($L$64,SimData!$E$9:$E$508,$L$7,$L$8,0)</f>
        <v>0.17339116212649067</v>
      </c>
      <c r="N64" s="13">
        <f>1/99*($N$6-$N$5)+N63</f>
        <v>6.8848484848485034</v>
      </c>
      <c r="O64" s="14">
        <f>_xll.PDENSITY($N$64,SimData!$F$9:$F$508,$N$7,$N$8,0)</f>
        <v>0.19667844757388325</v>
      </c>
    </row>
    <row r="65" spans="1:15" x14ac:dyDescent="0.2">
      <c r="A65">
        <v>57</v>
      </c>
      <c r="B65">
        <v>4.6278024797885644</v>
      </c>
      <c r="C65">
        <v>6555.6504403356248</v>
      </c>
      <c r="D65">
        <v>6.8527610689462248</v>
      </c>
      <c r="E65">
        <v>6.8527610689462248</v>
      </c>
      <c r="F65">
        <v>6.8527610689462248</v>
      </c>
      <c r="G65">
        <v>0.14721049749832843</v>
      </c>
      <c r="I65">
        <v>53</v>
      </c>
      <c r="J65" s="13">
        <f>1/99*($J$6-$J$5)+J64</f>
        <v>7.8776118058238804</v>
      </c>
      <c r="K65" s="14">
        <f>_xll.PDENSITY($J$65,SimData!$D$9:$D$508,$J$7,$J$8,0)</f>
        <v>0.28197266118062264</v>
      </c>
      <c r="L65" s="13">
        <f>1/99*($L$6-$L$5)+L64</f>
        <v>6.9414068387003329</v>
      </c>
      <c r="M65" s="14">
        <f>_xll.PDENSITY($L$65,SimData!$E$9:$E$508,$L$7,$L$8,0)</f>
        <v>0.17943828370540704</v>
      </c>
      <c r="N65" s="13">
        <f>1/99*($N$6-$N$5)+N64</f>
        <v>6.9414141414141604</v>
      </c>
      <c r="O65" s="14">
        <f>_xll.PDENSITY($N$65,SimData!$F$9:$F$508,$N$7,$N$8,0)</f>
        <v>0.20133259139369639</v>
      </c>
    </row>
    <row r="66" spans="1:15" x14ac:dyDescent="0.2">
      <c r="A66">
        <v>58</v>
      </c>
      <c r="B66">
        <v>4.3637484920505925</v>
      </c>
      <c r="C66">
        <v>6777.024672351271</v>
      </c>
      <c r="D66">
        <v>8.2738108939120654</v>
      </c>
      <c r="E66">
        <v>8.2738108939120654</v>
      </c>
      <c r="F66">
        <v>8.2738108939120654</v>
      </c>
      <c r="G66">
        <v>0.60442482108492979</v>
      </c>
      <c r="I66">
        <v>54</v>
      </c>
      <c r="J66" s="13">
        <f>1/99*($J$6-$J$5)+J65</f>
        <v>7.9152011994706948</v>
      </c>
      <c r="K66" s="14">
        <f>_xll.PDENSITY($J$66,SimData!$D$9:$D$508,$J$7,$J$8,0)</f>
        <v>0.30282878264440283</v>
      </c>
      <c r="L66" s="13">
        <f>1/99*($L$6-$L$5)+L65</f>
        <v>6.9979723526486621</v>
      </c>
      <c r="M66" s="14">
        <f>_xll.PDENSITY($L$66,SimData!$E$9:$E$508,$L$7,$L$8,0)</f>
        <v>0.18395888018175727</v>
      </c>
      <c r="N66" s="13">
        <f>1/99*($N$6-$N$5)+N65</f>
        <v>6.9979797979798173</v>
      </c>
      <c r="O66" s="14">
        <f>_xll.PDENSITY($N$66,SimData!$F$9:$F$508,$N$7,$N$8,0)</f>
        <v>0.20416985777007332</v>
      </c>
    </row>
    <row r="67" spans="1:15" x14ac:dyDescent="0.2">
      <c r="A67">
        <v>59</v>
      </c>
      <c r="B67">
        <v>4.5633240256104646</v>
      </c>
      <c r="C67">
        <v>6196.7812640976626</v>
      </c>
      <c r="D67">
        <v>9.5417173670902891</v>
      </c>
      <c r="E67">
        <v>9.5993355708712045</v>
      </c>
      <c r="F67">
        <v>9.6</v>
      </c>
      <c r="G67">
        <v>0.9335570871204969</v>
      </c>
      <c r="I67">
        <v>55</v>
      </c>
      <c r="J67" s="13">
        <f>1/99*($J$6-$J$5)+J66</f>
        <v>7.9527905931175091</v>
      </c>
      <c r="K67" s="14">
        <f>_xll.PDENSITY($J$67,SimData!$D$9:$D$508,$J$7,$J$8,0)</f>
        <v>0.32413307521831464</v>
      </c>
      <c r="L67" s="13">
        <f>1/99*($L$6-$L$5)+L66</f>
        <v>7.0545378665969913</v>
      </c>
      <c r="M67" s="14">
        <f>_xll.PDENSITY($L$67,SimData!$E$9:$E$508,$L$7,$L$8,0)</f>
        <v>0.18707778784213669</v>
      </c>
      <c r="N67" s="13">
        <f>1/99*($N$6-$N$5)+N66</f>
        <v>7.0545454545454742</v>
      </c>
      <c r="O67" s="14">
        <f>_xll.PDENSITY($N$67,SimData!$F$9:$F$508,$N$7,$N$8,0)</f>
        <v>0.20540127735882027</v>
      </c>
    </row>
    <row r="68" spans="1:15" x14ac:dyDescent="0.2">
      <c r="A68">
        <v>60</v>
      </c>
      <c r="B68">
        <v>4.183685650853719</v>
      </c>
      <c r="C68">
        <v>6587.1249427817465</v>
      </c>
      <c r="D68">
        <v>7.7777761444305931</v>
      </c>
      <c r="E68">
        <v>7.7777761444305931</v>
      </c>
      <c r="F68">
        <v>7.7777761444305931</v>
      </c>
      <c r="G68">
        <v>0.36044686807003962</v>
      </c>
      <c r="I68">
        <v>56</v>
      </c>
      <c r="J68" s="13">
        <f>1/99*($J$6-$J$5)+J67</f>
        <v>7.9903799867643235</v>
      </c>
      <c r="K68" s="14">
        <f>_xll.PDENSITY($J$68,SimData!$D$9:$D$508,$J$7,$J$8,0)</f>
        <v>0.34528016846950038</v>
      </c>
      <c r="L68" s="13">
        <f>1/99*($L$6-$L$5)+L67</f>
        <v>7.1111033805453205</v>
      </c>
      <c r="M68" s="14">
        <f>_xll.PDENSITY($L$68,SimData!$E$9:$E$508,$L$7,$L$8,0)</f>
        <v>0.18902976149070697</v>
      </c>
      <c r="N68" s="13">
        <f>1/99*($N$6-$N$5)+N67</f>
        <v>7.1111111111111311</v>
      </c>
      <c r="O68" s="14">
        <f>_xll.PDENSITY($N$68,SimData!$F$9:$F$508,$N$7,$N$8,0)</f>
        <v>0.20534855495421986</v>
      </c>
    </row>
    <row r="69" spans="1:15" x14ac:dyDescent="0.2">
      <c r="A69">
        <v>61</v>
      </c>
      <c r="B69">
        <v>4.2868306301252055</v>
      </c>
      <c r="C69">
        <v>6296.6333042417791</v>
      </c>
      <c r="D69">
        <v>8.3039794574406862</v>
      </c>
      <c r="E69">
        <v>8.3039794574406862</v>
      </c>
      <c r="F69">
        <v>8.3039794574406862</v>
      </c>
      <c r="G69">
        <v>0.64323109460557604</v>
      </c>
      <c r="I69">
        <v>57</v>
      </c>
      <c r="J69" s="13">
        <f>1/99*($J$6-$J$5)+J68</f>
        <v>8.0279693804111378</v>
      </c>
      <c r="K69" s="14">
        <f>_xll.PDENSITY($J$69,SimData!$D$9:$D$508,$J$7,$J$8,0)</f>
        <v>0.36561970537843275</v>
      </c>
      <c r="L69" s="13">
        <f>1/99*($L$6-$L$5)+L68</f>
        <v>7.1676688944936497</v>
      </c>
      <c r="M69" s="14">
        <f>_xll.PDENSITY($L$69,SimData!$E$9:$E$508,$L$7,$L$8,0)</f>
        <v>0.19014828777596163</v>
      </c>
      <c r="N69" s="13">
        <f>1/99*($N$6-$N$5)+N68</f>
        <v>7.1676767676767881</v>
      </c>
      <c r="O69" s="14">
        <f>_xll.PDENSITY($N$69,SimData!$F$9:$F$508,$N$7,$N$8,0)</f>
        <v>0.20442738628393525</v>
      </c>
    </row>
    <row r="70" spans="1:15" x14ac:dyDescent="0.2">
      <c r="A70">
        <v>62</v>
      </c>
      <c r="B70">
        <v>4.1887818899184213</v>
      </c>
      <c r="C70">
        <v>6314.1212272411376</v>
      </c>
      <c r="D70">
        <v>9.4592158666130661</v>
      </c>
      <c r="E70">
        <v>9.5755243017346157</v>
      </c>
      <c r="F70">
        <v>9.4592158666130661</v>
      </c>
      <c r="G70">
        <v>0.91665335559534222</v>
      </c>
      <c r="I70">
        <v>58</v>
      </c>
      <c r="J70" s="13">
        <f>1/99*($J$6-$J$5)+J69</f>
        <v>8.0655587740579531</v>
      </c>
      <c r="K70" s="14">
        <f>_xll.PDENSITY($J$70,SimData!$D$9:$D$508,$J$7,$J$8,0)</f>
        <v>0.38448648066530566</v>
      </c>
      <c r="L70" s="13">
        <f>1/99*($L$6-$L$5)+L69</f>
        <v>7.2242344084419789</v>
      </c>
      <c r="M70" s="14">
        <f>_xll.PDENSITY($L$70,SimData!$E$9:$E$508,$L$7,$L$8,0)</f>
        <v>0.19084703181064502</v>
      </c>
      <c r="N70" s="13">
        <f>1/99*($N$6-$N$5)+N69</f>
        <v>7.224242424242445</v>
      </c>
      <c r="O70" s="14">
        <f>_xll.PDENSITY($N$70,SimData!$F$9:$F$508,$N$7,$N$8,0)</f>
        <v>0.20312438717621895</v>
      </c>
    </row>
    <row r="71" spans="1:15" x14ac:dyDescent="0.2">
      <c r="A71">
        <v>63</v>
      </c>
      <c r="B71">
        <v>4.1292165087534958</v>
      </c>
      <c r="C71">
        <v>6788.7908494134535</v>
      </c>
      <c r="D71">
        <v>6.8601321426810458</v>
      </c>
      <c r="E71">
        <v>6.8601321426810458</v>
      </c>
      <c r="F71">
        <v>6.8601321426810458</v>
      </c>
      <c r="G71">
        <v>0.18891535484765548</v>
      </c>
      <c r="I71">
        <v>59</v>
      </c>
      <c r="J71" s="13">
        <f>1/99*($J$6-$J$5)+J70</f>
        <v>8.1031481677047683</v>
      </c>
      <c r="K71" s="14">
        <f>_xll.PDENSITY($J$71,SimData!$D$9:$D$508,$J$7,$J$8,0)</f>
        <v>0.40123489650361327</v>
      </c>
      <c r="L71" s="13">
        <f>1/99*($L$6-$L$5)+L70</f>
        <v>7.2807999223903082</v>
      </c>
      <c r="M71" s="14">
        <f>_xll.PDENSITY($L$71,SimData!$E$9:$E$508,$L$7,$L$8,0)</f>
        <v>0.1915950386195667</v>
      </c>
      <c r="N71" s="13">
        <f>1/99*($N$6-$N$5)+N70</f>
        <v>7.2808080808081019</v>
      </c>
      <c r="O71" s="14">
        <f>_xll.PDENSITY($N$71,SimData!$F$9:$F$508,$N$7,$N$8,0)</f>
        <v>0.2019690579578248</v>
      </c>
    </row>
    <row r="72" spans="1:15" x14ac:dyDescent="0.2">
      <c r="A72">
        <v>64</v>
      </c>
      <c r="B72">
        <v>4.6286687621326745</v>
      </c>
      <c r="C72">
        <v>6300.8900969398883</v>
      </c>
      <c r="D72">
        <v>7.9238769769106572</v>
      </c>
      <c r="E72">
        <v>7.9238769769106572</v>
      </c>
      <c r="F72">
        <v>7.9238769769106572</v>
      </c>
      <c r="G72">
        <v>0.37750553958991206</v>
      </c>
      <c r="I72">
        <v>60</v>
      </c>
      <c r="J72" s="13">
        <f>1/99*($J$6-$J$5)+J71</f>
        <v>8.1407375613515836</v>
      </c>
      <c r="K72" s="14">
        <f>_xll.PDENSITY($J$72,SimData!$D$9:$D$508,$J$7,$J$8,0)</f>
        <v>0.41527533657799798</v>
      </c>
      <c r="L72" s="13">
        <f>1/99*($L$6-$L$5)+L71</f>
        <v>7.3373654363386374</v>
      </c>
      <c r="M72" s="14">
        <f>_xll.PDENSITY($L$72,SimData!$E$9:$E$508,$L$7,$L$8,0)</f>
        <v>0.19288707821011009</v>
      </c>
      <c r="N72" s="13">
        <f>1/99*($N$6-$N$5)+N71</f>
        <v>7.3373737373737589</v>
      </c>
      <c r="O72" s="14">
        <f>_xll.PDENSITY($N$72,SimData!$F$9:$F$508,$N$7,$N$8,0)</f>
        <v>0.20150230021711615</v>
      </c>
    </row>
    <row r="73" spans="1:15" x14ac:dyDescent="0.2">
      <c r="A73">
        <v>65</v>
      </c>
      <c r="B73">
        <v>4.629577274862597</v>
      </c>
      <c r="C73">
        <v>6328.6347374301231</v>
      </c>
      <c r="D73">
        <v>6.1207507600575983</v>
      </c>
      <c r="E73">
        <v>4.0000051853802363</v>
      </c>
      <c r="F73">
        <v>4</v>
      </c>
      <c r="G73">
        <v>6.4817252955124069E-2</v>
      </c>
      <c r="I73">
        <v>61</v>
      </c>
      <c r="J73" s="13">
        <f>1/99*($J$6-$J$5)+J72</f>
        <v>8.1783269549983988</v>
      </c>
      <c r="K73" s="14">
        <f>_xll.PDENSITY($J$73,SimData!$D$9:$D$508,$J$7,$J$8,0)</f>
        <v>0.42610965533550199</v>
      </c>
      <c r="L73" s="13">
        <f>1/99*($L$6-$L$5)+L72</f>
        <v>7.3939309502869666</v>
      </c>
      <c r="M73" s="14">
        <f>_xll.PDENSITY($L$73,SimData!$E$9:$E$508,$L$7,$L$8,0)</f>
        <v>0.19521068369270136</v>
      </c>
      <c r="N73" s="13">
        <f>1/99*($N$6-$N$5)+N72</f>
        <v>7.3939393939394158</v>
      </c>
      <c r="O73" s="14">
        <f>_xll.PDENSITY($N$73,SimData!$F$9:$F$508,$N$7,$N$8,0)</f>
        <v>0.20224299773912757</v>
      </c>
    </row>
    <row r="74" spans="1:15" x14ac:dyDescent="0.2">
      <c r="A74">
        <v>66</v>
      </c>
      <c r="B74">
        <v>4.5655333446468456</v>
      </c>
      <c r="C74">
        <v>6240.3598332620932</v>
      </c>
      <c r="D74">
        <v>8.2383405268564864</v>
      </c>
      <c r="E74">
        <v>8.2383405268564864</v>
      </c>
      <c r="F74">
        <v>8.2383405268564864</v>
      </c>
      <c r="G74">
        <v>0.49156706209330986</v>
      </c>
      <c r="I74">
        <v>62</v>
      </c>
      <c r="J74" s="13">
        <f>1/99*($J$6-$J$5)+J73</f>
        <v>8.215916348645214</v>
      </c>
      <c r="K74" s="14">
        <f>_xll.PDENSITY($J$74,SimData!$D$9:$D$508,$J$7,$J$8,0)</f>
        <v>0.43336284497242444</v>
      </c>
      <c r="L74" s="13">
        <f>1/99*($L$6-$L$5)+L73</f>
        <v>7.4504964642352958</v>
      </c>
      <c r="M74" s="14">
        <f>_xll.PDENSITY($L$74,SimData!$E$9:$E$508,$L$7,$L$8,0)</f>
        <v>0.19901155128048487</v>
      </c>
      <c r="N74" s="13">
        <f>1/99*($N$6-$N$5)+N73</f>
        <v>7.4505050505050727</v>
      </c>
      <c r="O74" s="14">
        <f>_xll.PDENSITY($N$74,SimData!$F$9:$F$508,$N$7,$N$8,0)</f>
        <v>0.20465415535645534</v>
      </c>
    </row>
    <row r="75" spans="1:15" x14ac:dyDescent="0.2">
      <c r="A75">
        <v>67</v>
      </c>
      <c r="B75">
        <v>4.5035421474229018</v>
      </c>
      <c r="C75">
        <v>6758.8838775452168</v>
      </c>
      <c r="D75">
        <v>8.988089634355962</v>
      </c>
      <c r="E75">
        <v>8.988089634355962</v>
      </c>
      <c r="F75">
        <v>8.988089634355962</v>
      </c>
      <c r="G75">
        <v>0.76502782766451771</v>
      </c>
      <c r="I75">
        <v>63</v>
      </c>
      <c r="J75" s="13">
        <f>1/99*($J$6-$J$5)+J74</f>
        <v>8.2535057422920293</v>
      </c>
      <c r="K75" s="14">
        <f>_xll.PDENSITY($J$75,SimData!$D$9:$D$508,$J$7,$J$8,0)</f>
        <v>0.43680811150698701</v>
      </c>
      <c r="L75" s="13">
        <f>1/99*($L$6-$L$5)+L74</f>
        <v>7.507061978183625</v>
      </c>
      <c r="M75" s="14">
        <f>_xll.PDENSITY($L$75,SimData!$E$9:$E$508,$L$7,$L$8,0)</f>
        <v>0.20465911145021218</v>
      </c>
      <c r="N75" s="13">
        <f>1/99*($N$6-$N$5)+N74</f>
        <v>7.5070707070707297</v>
      </c>
      <c r="O75" s="14">
        <f>_xll.PDENSITY($N$75,SimData!$F$9:$F$508,$N$7,$N$8,0)</f>
        <v>0.20911013514095803</v>
      </c>
    </row>
    <row r="76" spans="1:15" x14ac:dyDescent="0.2">
      <c r="A76">
        <v>68</v>
      </c>
      <c r="B76">
        <v>4.337848086527754</v>
      </c>
      <c r="C76">
        <v>6376.8488339055575</v>
      </c>
      <c r="D76">
        <v>8.832631076762917</v>
      </c>
      <c r="E76">
        <v>8.832631076762917</v>
      </c>
      <c r="F76">
        <v>8.832631076762917</v>
      </c>
      <c r="G76">
        <v>0.74525191945006419</v>
      </c>
      <c r="I76">
        <v>64</v>
      </c>
      <c r="J76" s="13">
        <f>1/99*($J$6-$J$5)+J75</f>
        <v>8.2910951359388445</v>
      </c>
      <c r="K76" s="14">
        <f>_xll.PDENSITY($J$76,SimData!$D$9:$D$508,$J$7,$J$8,0)</f>
        <v>0.43638305908921526</v>
      </c>
      <c r="L76" s="13">
        <f>1/99*($L$6-$L$5)+L75</f>
        <v>7.5636274921319542</v>
      </c>
      <c r="M76" s="14">
        <f>_xll.PDENSITY($L$76,SimData!$E$9:$E$508,$L$7,$L$8,0)</f>
        <v>0.21241427490947304</v>
      </c>
      <c r="N76" s="13">
        <f>1/99*($N$6-$N$5)+N75</f>
        <v>7.5636363636363866</v>
      </c>
      <c r="O76" s="14">
        <f>_xll.PDENSITY($N$76,SimData!$F$9:$F$508,$N$7,$N$8,0)</f>
        <v>0.215866677316644</v>
      </c>
    </row>
    <row r="77" spans="1:15" x14ac:dyDescent="0.2">
      <c r="A77">
        <v>69</v>
      </c>
      <c r="B77">
        <v>4.6280618850519577</v>
      </c>
      <c r="C77">
        <v>6247.9161280695989</v>
      </c>
      <c r="D77">
        <v>9.0802146104005619</v>
      </c>
      <c r="E77">
        <v>9.0802146104005619</v>
      </c>
      <c r="F77">
        <v>9.0802146104005619</v>
      </c>
      <c r="G77">
        <v>0.79164642925785078</v>
      </c>
      <c r="I77">
        <v>65</v>
      </c>
      <c r="J77" s="13">
        <f>1/99*($J$6-$J$5)+J76</f>
        <v>8.3286845295856597</v>
      </c>
      <c r="K77" s="14">
        <f>_xll.PDENSITY($J$77,SimData!$D$9:$D$508,$J$7,$J$8,0)</f>
        <v>0.43219540572070447</v>
      </c>
      <c r="L77" s="13">
        <f>1/99*($L$6-$L$5)+L76</f>
        <v>7.6201930060802834</v>
      </c>
      <c r="M77" s="14">
        <f>_xll.PDENSITY($L$77,SimData!$E$9:$E$508,$L$7,$L$8,0)</f>
        <v>0.2224015896326289</v>
      </c>
      <c r="N77" s="13">
        <f>1/99*($N$6-$N$5)+N76</f>
        <v>7.6202020202020435</v>
      </c>
      <c r="O77" s="14">
        <f>_xll.PDENSITY($N$77,SimData!$F$9:$F$508,$N$7,$N$8,0)</f>
        <v>0.22503562541735406</v>
      </c>
    </row>
    <row r="78" spans="1:15" x14ac:dyDescent="0.2">
      <c r="A78">
        <v>70</v>
      </c>
      <c r="B78">
        <v>4.3256479558406049</v>
      </c>
      <c r="C78">
        <v>6276.0090531244205</v>
      </c>
      <c r="D78">
        <v>8.1747809017072814</v>
      </c>
      <c r="E78">
        <v>8.1747809017072814</v>
      </c>
      <c r="F78">
        <v>8.1747809017072814</v>
      </c>
      <c r="G78">
        <v>0.40680097592314729</v>
      </c>
      <c r="I78">
        <v>66</v>
      </c>
      <c r="J78" s="13">
        <f>1/99*($J$6-$J$5)+J77</f>
        <v>8.366273923232475</v>
      </c>
      <c r="K78" s="14">
        <f>_xll.PDENSITY($J$78,SimData!$D$9:$D$508,$J$7,$J$8,0)</f>
        <v>0.42451755710834971</v>
      </c>
      <c r="L78" s="13">
        <f>1/99*($L$6-$L$5)+L77</f>
        <v>7.6767585200286126</v>
      </c>
      <c r="M78" s="14">
        <f>_xll.PDENSITY($L$78,SimData!$E$9:$E$508,$L$7,$L$8,0)</f>
        <v>0.23458824645493045</v>
      </c>
      <c r="N78" s="13">
        <f>1/99*($N$6-$N$5)+N77</f>
        <v>7.6767676767677004</v>
      </c>
      <c r="O78" s="14">
        <f>_xll.PDENSITY($N$78,SimData!$F$9:$F$508,$N$7,$N$8,0)</f>
        <v>0.23656651313095697</v>
      </c>
    </row>
    <row r="79" spans="1:15" x14ac:dyDescent="0.2">
      <c r="A79">
        <v>71</v>
      </c>
      <c r="B79">
        <v>4.0272317293551776</v>
      </c>
      <c r="C79">
        <v>6493.2281667464185</v>
      </c>
      <c r="D79">
        <v>8.5620792897085156</v>
      </c>
      <c r="E79">
        <v>8.5620792897085156</v>
      </c>
      <c r="F79">
        <v>8.5620792897085156</v>
      </c>
      <c r="G79">
        <v>0.71083498293087699</v>
      </c>
      <c r="I79">
        <v>67</v>
      </c>
      <c r="J79" s="13">
        <f>1/99*($J$6-$J$5)+J78</f>
        <v>8.4038633168792902</v>
      </c>
      <c r="K79" s="14">
        <f>_xll.PDENSITY($J$79,SimData!$D$9:$D$508,$J$7,$J$8,0)</f>
        <v>0.41377034794324064</v>
      </c>
      <c r="L79" s="13">
        <f>1/99*($L$6-$L$5)+L78</f>
        <v>7.7333240339769418</v>
      </c>
      <c r="M79" s="14">
        <f>_xll.PDENSITY($L$79,SimData!$E$9:$E$508,$L$7,$L$8,0)</f>
        <v>0.24877242831222859</v>
      </c>
      <c r="N79" s="13">
        <f>1/99*($N$6-$N$5)+N78</f>
        <v>7.7333333333333574</v>
      </c>
      <c r="O79" s="14">
        <f>_xll.PDENSITY($N$79,SimData!$F$9:$F$508,$N$7,$N$8,0)</f>
        <v>0.25023728916034049</v>
      </c>
    </row>
    <row r="80" spans="1:15" x14ac:dyDescent="0.2">
      <c r="A80">
        <v>72</v>
      </c>
      <c r="B80">
        <v>4.1867045972333505</v>
      </c>
      <c r="C80">
        <v>6660.547889966806</v>
      </c>
      <c r="D80">
        <v>7.3868137691074853</v>
      </c>
      <c r="E80">
        <v>7.3868137691074853</v>
      </c>
      <c r="F80">
        <v>7.3868137691074853</v>
      </c>
      <c r="G80">
        <v>0.31338217188403522</v>
      </c>
      <c r="I80">
        <v>68</v>
      </c>
      <c r="J80" s="13">
        <f>1/99*($J$6-$J$5)+J79</f>
        <v>8.4414527105261055</v>
      </c>
      <c r="K80" s="14">
        <f>_xll.PDENSITY($J$80,SimData!$D$9:$D$508,$J$7,$J$8,0)</f>
        <v>0.40049721099152197</v>
      </c>
      <c r="L80" s="13">
        <f>1/99*($L$6-$L$5)+L79</f>
        <v>7.789889547925271</v>
      </c>
      <c r="M80" s="14">
        <f>_xll.PDENSITY($L$80,SimData!$E$9:$E$508,$L$7,$L$8,0)</f>
        <v>0.26458328451181196</v>
      </c>
      <c r="N80" s="13">
        <f>1/99*($N$6-$N$5)+N79</f>
        <v>7.7898989898990143</v>
      </c>
      <c r="O80" s="14">
        <f>_xll.PDENSITY($N$80,SimData!$F$9:$F$508,$N$7,$N$8,0)</f>
        <v>0.26565631496717845</v>
      </c>
    </row>
    <row r="81" spans="1:15" x14ac:dyDescent="0.2">
      <c r="A81">
        <v>73</v>
      </c>
      <c r="B81">
        <v>4.1553842515926478</v>
      </c>
      <c r="C81">
        <v>6249.0048975275986</v>
      </c>
      <c r="D81">
        <v>8.862485685098644</v>
      </c>
      <c r="E81">
        <v>8.862485685098644</v>
      </c>
      <c r="F81">
        <v>8.862485685098644</v>
      </c>
      <c r="G81">
        <v>0.74904972899729616</v>
      </c>
      <c r="I81">
        <v>69</v>
      </c>
      <c r="J81" s="13">
        <f>1/99*($J$6-$J$5)+J80</f>
        <v>8.4790421041729207</v>
      </c>
      <c r="K81" s="14">
        <f>_xll.PDENSITY($J$81,SimData!$D$9:$D$508,$J$7,$J$8,0)</f>
        <v>0.38533084885580704</v>
      </c>
      <c r="L81" s="13">
        <f>1/99*($L$6-$L$5)+L80</f>
        <v>7.8464550618736002</v>
      </c>
      <c r="M81" s="14">
        <f>_xll.PDENSITY($L$81,SimData!$E$9:$E$508,$L$7,$L$8,0)</f>
        <v>0.2814942206758963</v>
      </c>
      <c r="N81" s="13">
        <f>1/99*($N$6-$N$5)+N80</f>
        <v>7.8464646464646712</v>
      </c>
      <c r="O81" s="14">
        <f>_xll.PDENSITY($N$81,SimData!$F$9:$F$508,$N$7,$N$8,0)</f>
        <v>0.28227725031930839</v>
      </c>
    </row>
    <row r="82" spans="1:15" x14ac:dyDescent="0.2">
      <c r="A82">
        <v>74</v>
      </c>
      <c r="B82">
        <v>4.285417026848835</v>
      </c>
      <c r="C82">
        <v>6274.2854745172845</v>
      </c>
      <c r="D82">
        <v>8.5051729391898423</v>
      </c>
      <c r="E82">
        <v>8.5051729391898423</v>
      </c>
      <c r="F82">
        <v>8.5051729391898423</v>
      </c>
      <c r="G82">
        <v>0.70359591689230772</v>
      </c>
      <c r="I82">
        <v>70</v>
      </c>
      <c r="J82" s="13">
        <f>1/99*($J$6-$J$5)+J81</f>
        <v>8.5166314978197359</v>
      </c>
      <c r="K82" s="14">
        <f>_xll.PDENSITY($J$82,SimData!$D$9:$D$508,$J$7,$J$8,0)</f>
        <v>0.36895507549906387</v>
      </c>
      <c r="L82" s="13">
        <f>1/99*($L$6-$L$5)+L81</f>
        <v>7.9030205758219294</v>
      </c>
      <c r="M82" s="14">
        <f>_xll.PDENSITY($L$82,SimData!$E$9:$E$508,$L$7,$L$8,0)</f>
        <v>0.29885018191795759</v>
      </c>
      <c r="N82" s="13">
        <f>1/99*($N$6-$N$5)+N81</f>
        <v>7.9030303030303282</v>
      </c>
      <c r="O82" s="14">
        <f>_xll.PDENSITY($N$82,SimData!$F$9:$F$508,$N$7,$N$8,0)</f>
        <v>0.2994274883778919</v>
      </c>
    </row>
    <row r="83" spans="1:15" x14ac:dyDescent="0.2">
      <c r="A83">
        <v>75</v>
      </c>
      <c r="B83">
        <v>4.3564783398075653</v>
      </c>
      <c r="C83">
        <v>6489.6749061364153</v>
      </c>
      <c r="D83">
        <v>7.8774609336348274</v>
      </c>
      <c r="E83">
        <v>7.8774609336348274</v>
      </c>
      <c r="F83">
        <v>7.8774609336348274</v>
      </c>
      <c r="G83">
        <v>0.37208602197284019</v>
      </c>
      <c r="I83">
        <v>71</v>
      </c>
      <c r="J83" s="13">
        <f>1/99*($J$6-$J$5)+J82</f>
        <v>8.5542208914665512</v>
      </c>
      <c r="K83" s="14">
        <f>_xll.PDENSITY($J$83,SimData!$D$9:$D$508,$J$7,$J$8,0)</f>
        <v>0.352064809322719</v>
      </c>
      <c r="L83" s="13">
        <f>1/99*($L$6-$L$5)+L82</f>
        <v>7.9595860897702586</v>
      </c>
      <c r="M83" s="14">
        <f>_xll.PDENSITY($L$83,SimData!$E$9:$E$508,$L$7,$L$8,0)</f>
        <v>0.31590821575606259</v>
      </c>
      <c r="N83" s="13">
        <f>1/99*($N$6-$N$5)+N82</f>
        <v>7.9595959595959851</v>
      </c>
      <c r="O83" s="14">
        <f>_xll.PDENSITY($N$83,SimData!$F$9:$F$508,$N$7,$N$8,0)</f>
        <v>0.31634945428778904</v>
      </c>
    </row>
    <row r="84" spans="1:15" x14ac:dyDescent="0.2">
      <c r="A84">
        <v>76</v>
      </c>
      <c r="B84">
        <v>3.9365371356613212</v>
      </c>
      <c r="C84">
        <v>6200.3767889534765</v>
      </c>
      <c r="D84">
        <v>7.5027145402673501</v>
      </c>
      <c r="E84">
        <v>7.5027145402673501</v>
      </c>
      <c r="F84">
        <v>7.5027145402673501</v>
      </c>
      <c r="G84">
        <v>0.32833079129278914</v>
      </c>
      <c r="I84">
        <v>72</v>
      </c>
      <c r="J84" s="13">
        <f>1/99*($J$6-$J$5)+J83</f>
        <v>8.5918102851133664</v>
      </c>
      <c r="K84" s="14">
        <f>_xll.PDENSITY($J$84,SimData!$D$9:$D$508,$J$7,$J$8,0)</f>
        <v>0.33532721752497363</v>
      </c>
      <c r="L84" s="13">
        <f>1/99*($L$6-$L$5)+L83</f>
        <v>8.0161516037185887</v>
      </c>
      <c r="M84" s="14">
        <f>_xll.PDENSITY($L$84,SimData!$E$9:$E$508,$L$7,$L$8,0)</f>
        <v>0.33188897689400798</v>
      </c>
      <c r="N84" s="13">
        <f>1/99*($N$6-$N$5)+N83</f>
        <v>8.0161616161616411</v>
      </c>
      <c r="O84" s="14">
        <f>_xll.PDENSITY($N$84,SimData!$F$9:$F$508,$N$7,$N$8,0)</f>
        <v>0.33225248163899396</v>
      </c>
    </row>
    <row r="85" spans="1:15" x14ac:dyDescent="0.2">
      <c r="A85">
        <v>77</v>
      </c>
      <c r="B85">
        <v>4.0027996044506047</v>
      </c>
      <c r="C85">
        <v>6493.9134571424629</v>
      </c>
      <c r="D85">
        <v>8.323365592601828</v>
      </c>
      <c r="E85">
        <v>8.323365592601828</v>
      </c>
      <c r="F85">
        <v>8.323365592601828</v>
      </c>
      <c r="G85">
        <v>0.6681677695936914</v>
      </c>
      <c r="I85">
        <v>73</v>
      </c>
      <c r="J85" s="13">
        <f>1/99*($J$6-$J$5)+J84</f>
        <v>8.6293996787601817</v>
      </c>
      <c r="K85" s="14">
        <f>_xll.PDENSITY($J$85,SimData!$D$9:$D$508,$J$7,$J$8,0)</f>
        <v>0.31934674953107145</v>
      </c>
      <c r="L85" s="13">
        <f>1/99*($L$6-$L$5)+L84</f>
        <v>8.0727171176669188</v>
      </c>
      <c r="M85" s="14">
        <f>_xll.PDENSITY($L$85,SimData!$E$9:$E$508,$L$7,$L$8,0)</f>
        <v>0.34603520986343733</v>
      </c>
      <c r="N85" s="13">
        <f>1/99*($N$6-$N$5)+N84</f>
        <v>8.0727272727272972</v>
      </c>
      <c r="O85" s="14">
        <f>_xll.PDENSITY($N$85,SimData!$F$9:$F$508,$N$7,$N$8,0)</f>
        <v>0.34637136272135172</v>
      </c>
    </row>
    <row r="86" spans="1:15" x14ac:dyDescent="0.2">
      <c r="A86">
        <v>78</v>
      </c>
      <c r="B86">
        <v>3.8234554879920797</v>
      </c>
      <c r="C86">
        <v>6790.4381346686105</v>
      </c>
      <c r="D86">
        <v>9.1397480224901404</v>
      </c>
      <c r="E86">
        <v>9.1397480224901404</v>
      </c>
      <c r="F86">
        <v>9.1397480224901404</v>
      </c>
      <c r="G86">
        <v>0.82728943184420689</v>
      </c>
      <c r="I86">
        <v>74</v>
      </c>
      <c r="J86" s="13">
        <f>1/99*($J$6-$J$5)+J85</f>
        <v>8.6669890724069969</v>
      </c>
      <c r="K86" s="14">
        <f>_xll.PDENSITY($J$86,SimData!$D$9:$D$508,$J$7,$J$8,0)</f>
        <v>0.30463630332109493</v>
      </c>
      <c r="L86" s="13">
        <f>1/99*($L$6-$L$5)+L85</f>
        <v>8.1292826316152489</v>
      </c>
      <c r="M86" s="14">
        <f>_xll.PDENSITY($L$86,SimData!$E$9:$E$508,$L$7,$L$8,0)</f>
        <v>0.35767189883737904</v>
      </c>
      <c r="N86" s="13">
        <f>1/99*($N$6-$N$5)+N85</f>
        <v>8.1292929292929532</v>
      </c>
      <c r="O86" s="14">
        <f>_xll.PDENSITY($N$86,SimData!$F$9:$F$508,$N$7,$N$8,0)</f>
        <v>0.35802631630602716</v>
      </c>
    </row>
    <row r="87" spans="1:15" x14ac:dyDescent="0.2">
      <c r="A87">
        <v>79</v>
      </c>
      <c r="B87">
        <v>3.9760747959500047</v>
      </c>
      <c r="C87">
        <v>6779.4587945871363</v>
      </c>
      <c r="D87">
        <v>5.9584322133896208</v>
      </c>
      <c r="E87">
        <v>4.000003912851664</v>
      </c>
      <c r="F87">
        <v>4</v>
      </c>
      <c r="G87">
        <v>4.8910645796198082E-2</v>
      </c>
      <c r="I87">
        <v>75</v>
      </c>
      <c r="J87" s="13">
        <f>1/99*($J$6-$J$5)+J86</f>
        <v>8.7045784660538121</v>
      </c>
      <c r="K87" s="14">
        <f>_xll.PDENSITY($J$87,SimData!$D$9:$D$508,$J$7,$J$8,0)</f>
        <v>0.29159611213304137</v>
      </c>
      <c r="L87" s="13">
        <f>1/99*($L$6-$L$5)+L86</f>
        <v>8.185848145563579</v>
      </c>
      <c r="M87" s="14">
        <f>_xll.PDENSITY($L$87,SimData!$E$9:$E$508,$L$7,$L$8,0)</f>
        <v>0.36626198293914547</v>
      </c>
      <c r="N87" s="13">
        <f>1/99*($N$6-$N$5)+N86</f>
        <v>8.1858585858586093</v>
      </c>
      <c r="O87" s="14">
        <f>_xll.PDENSITY($N$87,SimData!$F$9:$F$508,$N$7,$N$8,0)</f>
        <v>0.36667831238249687</v>
      </c>
    </row>
    <row r="88" spans="1:15" x14ac:dyDescent="0.2">
      <c r="A88">
        <v>80</v>
      </c>
      <c r="B88">
        <v>3.9068768611726821</v>
      </c>
      <c r="C88">
        <v>6645.7693919189705</v>
      </c>
      <c r="D88">
        <v>6.8561338879127565</v>
      </c>
      <c r="E88">
        <v>6.8561338879127565</v>
      </c>
      <c r="F88">
        <v>6.8561338879127565</v>
      </c>
      <c r="G88">
        <v>0.16629359704728555</v>
      </c>
      <c r="I88">
        <v>76</v>
      </c>
      <c r="J88" s="13">
        <f>1/99*($J$6-$J$5)+J87</f>
        <v>8.7421678597006274</v>
      </c>
      <c r="K88" s="14">
        <f>_xll.PDENSITY($J$88,SimData!$D$9:$D$508,$J$7,$J$8,0)</f>
        <v>0.28050120058433775</v>
      </c>
      <c r="L88" s="13">
        <f>1/99*($L$6-$L$5)+L87</f>
        <v>8.2424136595119091</v>
      </c>
      <c r="M88" s="14">
        <f>_xll.PDENSITY($L$88,SimData!$E$9:$E$508,$L$7,$L$8,0)</f>
        <v>0.37145151082384292</v>
      </c>
      <c r="N88" s="13">
        <f>1/99*($N$6-$N$5)+N87</f>
        <v>8.2424242424242653</v>
      </c>
      <c r="O88" s="14">
        <f>_xll.PDENSITY($N$88,SimData!$F$9:$F$508,$N$7,$N$8,0)</f>
        <v>0.37197365353986944</v>
      </c>
    </row>
    <row r="89" spans="1:15" x14ac:dyDescent="0.2">
      <c r="A89">
        <v>81</v>
      </c>
      <c r="B89">
        <v>4.1876975796241451</v>
      </c>
      <c r="C89">
        <v>6564.9087416970642</v>
      </c>
      <c r="D89">
        <v>5.9230638642267621</v>
      </c>
      <c r="E89">
        <v>4.0000018735483707</v>
      </c>
      <c r="F89">
        <v>4</v>
      </c>
      <c r="G89">
        <v>2.3419354639812224E-2</v>
      </c>
      <c r="I89">
        <v>77</v>
      </c>
      <c r="J89" s="13">
        <f>1/99*($J$6-$J$5)+J88</f>
        <v>8.7797572533474426</v>
      </c>
      <c r="K89" s="14">
        <f>_xll.PDENSITY($J$89,SimData!$D$9:$D$508,$J$7,$J$8,0)</f>
        <v>0.27149751849508291</v>
      </c>
      <c r="L89" s="13">
        <f>1/99*($L$6-$L$5)+L88</f>
        <v>8.2989791734602392</v>
      </c>
      <c r="M89" s="14">
        <f>_xll.PDENSITY($L$89,SimData!$E$9:$E$508,$L$7,$L$8,0)</f>
        <v>0.37309894315545356</v>
      </c>
      <c r="N89" s="13">
        <f>1/99*($N$6-$N$5)+N88</f>
        <v>8.2989898989899213</v>
      </c>
      <c r="O89" s="14">
        <f>_xll.PDENSITY($N$89,SimData!$F$9:$F$508,$N$7,$N$8,0)</f>
        <v>0.37377253608904026</v>
      </c>
    </row>
    <row r="90" spans="1:15" x14ac:dyDescent="0.2">
      <c r="A90">
        <v>82</v>
      </c>
      <c r="B90">
        <v>4.6197483918818909</v>
      </c>
      <c r="C90">
        <v>6760.5650747354384</v>
      </c>
      <c r="D90">
        <v>9.0917825438611448</v>
      </c>
      <c r="E90">
        <v>9.0917825438611448</v>
      </c>
      <c r="F90">
        <v>9.0917825438611448</v>
      </c>
      <c r="G90">
        <v>0.7985722187898523</v>
      </c>
      <c r="I90">
        <v>78</v>
      </c>
      <c r="J90" s="13">
        <f>1/99*($J$6-$J$5)+J89</f>
        <v>8.8173466469942579</v>
      </c>
      <c r="K90" s="14">
        <f>_xll.PDENSITY($J$90,SimData!$D$9:$D$508,$J$7,$J$8,0)</f>
        <v>0.26460618741669828</v>
      </c>
      <c r="L90" s="13">
        <f>1/99*($L$6-$L$5)+L89</f>
        <v>8.3555446874085693</v>
      </c>
      <c r="M90" s="14">
        <f>_xll.PDENSITY($L$90,SimData!$E$9:$E$508,$L$7,$L$8,0)</f>
        <v>0.37128495012164164</v>
      </c>
      <c r="N90" s="13">
        <f>1/99*($N$6-$N$5)+N89</f>
        <v>8.3555555555555774</v>
      </c>
      <c r="O90" s="14">
        <f>_xll.PDENSITY($N$90,SimData!$F$9:$F$508,$N$7,$N$8,0)</f>
        <v>0.37215794942456182</v>
      </c>
    </row>
    <row r="91" spans="1:15" x14ac:dyDescent="0.2">
      <c r="A91">
        <v>83</v>
      </c>
      <c r="B91">
        <v>4.0057713978455354</v>
      </c>
      <c r="C91">
        <v>6774.6033059507463</v>
      </c>
      <c r="D91">
        <v>6.8567748005804159</v>
      </c>
      <c r="E91">
        <v>6.8567748005804159</v>
      </c>
      <c r="F91">
        <v>6.8567748005804159</v>
      </c>
      <c r="G91">
        <v>0.16991982198271896</v>
      </c>
      <c r="I91">
        <v>79</v>
      </c>
      <c r="J91" s="13">
        <f>1/99*($J$6-$J$5)+J90</f>
        <v>8.8549360406410731</v>
      </c>
      <c r="K91" s="14">
        <f>_xll.PDENSITY($J$91,SimData!$D$9:$D$508,$J$7,$J$8,0)</f>
        <v>0.25973474243158767</v>
      </c>
      <c r="L91" s="13">
        <f>1/99*($L$6-$L$5)+L90</f>
        <v>8.4121102013568994</v>
      </c>
      <c r="M91" s="14">
        <f>_xll.PDENSITY($L$91,SimData!$E$9:$E$508,$L$7,$L$8,0)</f>
        <v>0.36630128826305663</v>
      </c>
      <c r="N91" s="13">
        <f>1/99*($N$6-$N$5)+N90</f>
        <v>8.4121212121212334</v>
      </c>
      <c r="O91" s="14">
        <f>_xll.PDENSITY($N$91,SimData!$F$9:$F$508,$N$7,$N$8,0)</f>
        <v>0.36742351729922484</v>
      </c>
    </row>
    <row r="92" spans="1:15" x14ac:dyDescent="0.2">
      <c r="A92">
        <v>84</v>
      </c>
      <c r="B92">
        <v>4.1834223891255897</v>
      </c>
      <c r="C92">
        <v>6588.1043503132523</v>
      </c>
      <c r="D92">
        <v>6.8540395984181197</v>
      </c>
      <c r="E92">
        <v>6.8540395984181197</v>
      </c>
      <c r="F92">
        <v>6.8540395984181197</v>
      </c>
      <c r="G92">
        <v>0.15444429967702467</v>
      </c>
      <c r="I92">
        <v>80</v>
      </c>
      <c r="J92" s="13">
        <f>1/99*($J$6-$J$5)+J91</f>
        <v>8.8925254342878883</v>
      </c>
      <c r="K92" s="14">
        <f>_xll.PDENSITY($J$92,SimData!$D$9:$D$508,$J$7,$J$8,0)</f>
        <v>0.25669385400082306</v>
      </c>
      <c r="L92" s="13">
        <f>1/99*($L$6-$L$5)+L91</f>
        <v>8.4686757153052294</v>
      </c>
      <c r="M92" s="14">
        <f>_xll.PDENSITY($L$92,SimData!$E$9:$E$508,$L$7,$L$8,0)</f>
        <v>0.35861985369048549</v>
      </c>
      <c r="N92" s="13">
        <f>1/99*($N$6-$N$5)+N91</f>
        <v>8.4686868686868895</v>
      </c>
      <c r="O92" s="14">
        <f>_xll.PDENSITY($N$92,SimData!$F$9:$F$508,$N$7,$N$8,0)</f>
        <v>0.36004141722009531</v>
      </c>
    </row>
    <row r="93" spans="1:15" x14ac:dyDescent="0.2">
      <c r="A93">
        <v>85</v>
      </c>
      <c r="B93">
        <v>4.5868364866976794</v>
      </c>
      <c r="C93">
        <v>6534.7009119339282</v>
      </c>
      <c r="D93">
        <v>6.8587898199003394</v>
      </c>
      <c r="E93">
        <v>6.8587898199003394</v>
      </c>
      <c r="F93">
        <v>6.8587898199003394</v>
      </c>
      <c r="G93">
        <v>0.18132061599412014</v>
      </c>
      <c r="I93">
        <v>81</v>
      </c>
      <c r="J93" s="13">
        <f>1/99*($J$6-$J$5)+J92</f>
        <v>8.9301148279347036</v>
      </c>
      <c r="K93" s="14">
        <f>_xll.PDENSITY($J$93,SimData!$D$9:$D$508,$J$7,$J$8,0)</f>
        <v>0.25521778576748028</v>
      </c>
      <c r="L93" s="13">
        <f>1/99*($L$6-$L$5)+L92</f>
        <v>8.5252412292535595</v>
      </c>
      <c r="M93" s="14">
        <f>_xll.PDENSITY($L$93,SimData!$E$9:$E$508,$L$7,$L$8,0)</f>
        <v>0.34884541414002751</v>
      </c>
      <c r="N93" s="13">
        <f>1/99*($N$6-$N$5)+N92</f>
        <v>8.5252525252525455</v>
      </c>
      <c r="O93" s="14">
        <f>_xll.PDENSITY($N$93,SimData!$F$9:$F$508,$N$7,$N$8,0)</f>
        <v>0.35061394885461616</v>
      </c>
    </row>
    <row r="94" spans="1:15" x14ac:dyDescent="0.2">
      <c r="A94">
        <v>86</v>
      </c>
      <c r="B94">
        <v>4.2893370639709349</v>
      </c>
      <c r="C94">
        <v>6298.0227314833801</v>
      </c>
      <c r="D94">
        <v>6.8568262939316504</v>
      </c>
      <c r="E94">
        <v>6.8568262939316504</v>
      </c>
      <c r="F94">
        <v>6.8568262939316504</v>
      </c>
      <c r="G94">
        <v>0.1702111666286856</v>
      </c>
      <c r="I94">
        <v>82</v>
      </c>
      <c r="J94" s="13">
        <f>1/99*($J$6-$J$5)+J93</f>
        <v>8.9677042215815188</v>
      </c>
      <c r="K94" s="14">
        <f>_xll.PDENSITY($J$94,SimData!$D$9:$D$508,$J$7,$J$8,0)</f>
        <v>0.25498678136889058</v>
      </c>
      <c r="L94" s="13">
        <f>1/99*($L$6-$L$5)+L93</f>
        <v>8.5818067432018896</v>
      </c>
      <c r="M94" s="14">
        <f>_xll.PDENSITY($L$94,SimData!$E$9:$E$508,$L$7,$L$8,0)</f>
        <v>0.33765744890415894</v>
      </c>
      <c r="N94" s="13">
        <f>1/99*($N$6-$N$5)+N93</f>
        <v>8.5818181818182016</v>
      </c>
      <c r="O94" s="14">
        <f>_xll.PDENSITY($N$94,SimData!$F$9:$F$508,$N$7,$N$8,0)</f>
        <v>0.33981428288281756</v>
      </c>
    </row>
    <row r="95" spans="1:15" x14ac:dyDescent="0.2">
      <c r="A95">
        <v>87</v>
      </c>
      <c r="B95">
        <v>4.0529139327605552</v>
      </c>
      <c r="C95">
        <v>6336.0360292410869</v>
      </c>
      <c r="D95">
        <v>9.6441852838596791</v>
      </c>
      <c r="E95">
        <v>9.5996320577590097</v>
      </c>
      <c r="F95">
        <v>9.6</v>
      </c>
      <c r="G95">
        <v>0.96320577590102463</v>
      </c>
      <c r="I95">
        <v>83</v>
      </c>
      <c r="J95" s="13">
        <f>1/99*($J$6-$J$5)+J94</f>
        <v>9.005293615228334</v>
      </c>
      <c r="K95" s="14">
        <f>_xll.PDENSITY($J$95,SimData!$D$9:$D$508,$J$7,$J$8,0)</f>
        <v>0.25564966009128337</v>
      </c>
      <c r="L95" s="13">
        <f>1/99*($L$6-$L$5)+L94</f>
        <v>8.6383722571502197</v>
      </c>
      <c r="M95" s="14">
        <f>_xll.PDENSITY($L$95,SimData!$E$9:$E$508,$L$7,$L$8,0)</f>
        <v>0.32574768396914006</v>
      </c>
      <c r="N95" s="13">
        <f>1/99*($N$6-$N$5)+N94</f>
        <v>8.6383838383838576</v>
      </c>
      <c r="O95" s="14">
        <f>_xll.PDENSITY($N$95,SimData!$F$9:$F$508,$N$7,$N$8,0)</f>
        <v>0.32832311131666675</v>
      </c>
    </row>
    <row r="96" spans="1:15" x14ac:dyDescent="0.2">
      <c r="A96">
        <v>88</v>
      </c>
      <c r="B96">
        <v>4.0124210501697251</v>
      </c>
      <c r="C96">
        <v>6787.2086051921196</v>
      </c>
      <c r="D96">
        <v>6.8608807891357868</v>
      </c>
      <c r="E96">
        <v>6.8608807891357868</v>
      </c>
      <c r="F96">
        <v>6.8608807891357868</v>
      </c>
      <c r="G96">
        <v>0.19315112764321993</v>
      </c>
      <c r="I96">
        <v>84</v>
      </c>
      <c r="J96" s="13">
        <f>1/99*($J$6-$J$5)+J95</f>
        <v>9.0428830088751493</v>
      </c>
      <c r="K96" s="14">
        <f>_xll.PDENSITY($J$96,SimData!$D$9:$D$508,$J$7,$J$8,0)</f>
        <v>0.25684511180680192</v>
      </c>
      <c r="L96" s="13">
        <f>1/99*($L$6-$L$5)+L95</f>
        <v>8.6949377710985498</v>
      </c>
      <c r="M96" s="14">
        <f>_xll.PDENSITY($L$96,SimData!$E$9:$E$508,$L$7,$L$8,0)</f>
        <v>0.31376014512210137</v>
      </c>
      <c r="N96" s="13">
        <f>1/99*($N$6-$N$5)+N95</f>
        <v>8.6949494949495136</v>
      </c>
      <c r="O96" s="14">
        <f>_xll.PDENSITY($N$96,SimData!$F$9:$F$508,$N$7,$N$8,0)</f>
        <v>0.31676817554170811</v>
      </c>
    </row>
    <row r="97" spans="1:15" x14ac:dyDescent="0.2">
      <c r="A97">
        <v>89</v>
      </c>
      <c r="B97">
        <v>3.9998797418218226</v>
      </c>
      <c r="C97">
        <v>6368.5603591800636</v>
      </c>
      <c r="D97">
        <v>7.4273172857219443</v>
      </c>
      <c r="E97">
        <v>7.4273172857219443</v>
      </c>
      <c r="F97">
        <v>7.4273172857219443</v>
      </c>
      <c r="G97">
        <v>0.31952743968310005</v>
      </c>
      <c r="I97">
        <v>85</v>
      </c>
      <c r="J97" s="13">
        <f>1/99*($J$6-$J$5)+J96</f>
        <v>9.0804724025219645</v>
      </c>
      <c r="K97" s="14">
        <f>_xll.PDENSITY($J$97,SimData!$D$9:$D$508,$J$7,$J$8,0)</f>
        <v>0.25822048451088908</v>
      </c>
      <c r="L97" s="13">
        <f>1/99*($L$6-$L$5)+L96</f>
        <v>8.7515032850468799</v>
      </c>
      <c r="M97" s="14">
        <f>_xll.PDENSITY($L$97,SimData!$E$9:$E$508,$L$7,$L$8,0)</f>
        <v>0.30223986950434822</v>
      </c>
      <c r="N97" s="13">
        <f>1/99*($N$6-$N$5)+N96</f>
        <v>8.7515151515151697</v>
      </c>
      <c r="O97" s="14">
        <f>_xll.PDENSITY($N$97,SimData!$F$9:$F$508,$N$7,$N$8,0)</f>
        <v>0.30567296553589501</v>
      </c>
    </row>
    <row r="98" spans="1:15" x14ac:dyDescent="0.2">
      <c r="A98">
        <v>90</v>
      </c>
      <c r="B98">
        <v>4.6295720217811454</v>
      </c>
      <c r="C98">
        <v>6749.1292151142588</v>
      </c>
      <c r="D98">
        <v>8.2584397804959675</v>
      </c>
      <c r="E98">
        <v>8.2584397804959675</v>
      </c>
      <c r="F98">
        <v>8.2584397804959675</v>
      </c>
      <c r="G98">
        <v>0.56930817030959491</v>
      </c>
      <c r="I98">
        <v>86</v>
      </c>
      <c r="J98" s="13">
        <f>1/99*($J$6-$J$5)+J97</f>
        <v>9.1180617961687798</v>
      </c>
      <c r="K98" s="14">
        <f>_xll.PDENSITY($J$98,SimData!$D$9:$D$508,$J$7,$J$8,0)</f>
        <v>0.25944721859008346</v>
      </c>
      <c r="L98" s="13">
        <f>1/99*($L$6-$L$5)+L97</f>
        <v>8.80806879899521</v>
      </c>
      <c r="M98" s="14">
        <f>_xll.PDENSITY($L$98,SimData!$E$9:$E$508,$L$7,$L$8,0)</f>
        <v>0.29159497291245901</v>
      </c>
      <c r="N98" s="13">
        <f>1/99*($N$6-$N$5)+N97</f>
        <v>8.8080808080808257</v>
      </c>
      <c r="O98" s="14">
        <f>_xll.PDENSITY($N$98,SimData!$F$9:$F$508,$N$7,$N$8,0)</f>
        <v>0.29541941283209033</v>
      </c>
    </row>
    <row r="99" spans="1:15" x14ac:dyDescent="0.2">
      <c r="A99">
        <v>91</v>
      </c>
      <c r="B99">
        <v>4.6110309902090334</v>
      </c>
      <c r="C99">
        <v>6333.6657443335489</v>
      </c>
      <c r="D99">
        <v>5.9229762867698481</v>
      </c>
      <c r="E99">
        <v>4.0000003401409545</v>
      </c>
      <c r="F99">
        <v>4</v>
      </c>
      <c r="G99">
        <v>4.2517619305876466E-3</v>
      </c>
      <c r="I99">
        <v>87</v>
      </c>
      <c r="J99" s="13">
        <f>1/99*($J$6-$J$5)+J98</f>
        <v>9.155651189815595</v>
      </c>
      <c r="K99" s="14">
        <f>_xll.PDENSITY($J$99,SimData!$D$9:$D$508,$J$7,$J$8,0)</f>
        <v>0.26023246583473042</v>
      </c>
      <c r="L99" s="13">
        <f>1/99*($L$6-$L$5)+L98</f>
        <v>8.8646343129435401</v>
      </c>
      <c r="M99" s="14">
        <f>_xll.PDENSITY($L$99,SimData!$E$9:$E$508,$L$7,$L$8,0)</f>
        <v>0.28207483696912228</v>
      </c>
      <c r="N99" s="13">
        <f>1/99*($N$6-$N$5)+N98</f>
        <v>8.8646464646464818</v>
      </c>
      <c r="O99" s="14">
        <f>_xll.PDENSITY($N$99,SimData!$F$9:$F$508,$N$7,$N$8,0)</f>
        <v>0.28622740880033004</v>
      </c>
    </row>
    <row r="100" spans="1:15" x14ac:dyDescent="0.2">
      <c r="A100">
        <v>92</v>
      </c>
      <c r="B100">
        <v>3.9977625240789116</v>
      </c>
      <c r="C100">
        <v>6722.4356000748121</v>
      </c>
      <c r="D100">
        <v>8.8152600644077239</v>
      </c>
      <c r="E100">
        <v>8.8152600644077239</v>
      </c>
      <c r="F100">
        <v>8.8152600644077239</v>
      </c>
      <c r="G100">
        <v>0.7430421501633343</v>
      </c>
      <c r="I100">
        <v>88</v>
      </c>
      <c r="J100" s="13">
        <f>1/99*($J$6-$J$5)+J99</f>
        <v>9.1932405834624102</v>
      </c>
      <c r="K100" s="14">
        <f>_xll.PDENSITY($J$100,SimData!$D$9:$D$508,$J$7,$J$8,0)</f>
        <v>0.26032680459248531</v>
      </c>
      <c r="L100" s="13">
        <f>1/99*($L$6-$L$5)+L99</f>
        <v>8.9211998268918702</v>
      </c>
      <c r="M100" s="14">
        <f>_xll.PDENSITY($L$100,SimData!$E$9:$E$508,$L$7,$L$8,0)</f>
        <v>0.27376508443175951</v>
      </c>
      <c r="N100" s="13">
        <f>1/99*($N$6-$N$5)+N99</f>
        <v>8.9212121212121378</v>
      </c>
      <c r="O100" s="14">
        <f>_xll.PDENSITY($N$100,SimData!$F$9:$F$508,$N$7,$N$8,0)</f>
        <v>0.27815179883939473</v>
      </c>
    </row>
    <row r="101" spans="1:15" x14ac:dyDescent="0.2">
      <c r="A101">
        <v>93</v>
      </c>
      <c r="B101">
        <v>4.300727181041621</v>
      </c>
      <c r="C101">
        <v>6786.5177580555537</v>
      </c>
      <c r="D101">
        <v>8.4566809239404392</v>
      </c>
      <c r="E101">
        <v>8.4566809239404392</v>
      </c>
      <c r="F101">
        <v>8.4566809239404392</v>
      </c>
      <c r="G101">
        <v>0.697427239802067</v>
      </c>
      <c r="I101">
        <v>89</v>
      </c>
      <c r="J101" s="13">
        <f>1/99*($J$6-$J$5)+J100</f>
        <v>9.2308299771092255</v>
      </c>
      <c r="K101" s="14">
        <f>_xll.PDENSITY($J$101,SimData!$D$9:$D$508,$J$7,$J$8,0)</f>
        <v>0.25952829474320488</v>
      </c>
      <c r="L101" s="13">
        <f>1/99*($L$6-$L$5)+L100</f>
        <v>8.9777653408402003</v>
      </c>
      <c r="M101" s="14">
        <f>_xll.PDENSITY($L$101,SimData!$E$9:$E$508,$L$7,$L$8,0)</f>
        <v>0.26659807210456815</v>
      </c>
      <c r="N101" s="13">
        <f>1/99*($N$6-$N$5)+N100</f>
        <v>8.9777777777777938</v>
      </c>
      <c r="O101" s="14">
        <f>_xll.PDENSITY($N$101,SimData!$F$9:$F$508,$N$7,$N$8,0)</f>
        <v>0.27109546104867011</v>
      </c>
    </row>
    <row r="102" spans="1:15" x14ac:dyDescent="0.2">
      <c r="A102">
        <v>94</v>
      </c>
      <c r="B102">
        <v>4.6121414446283362</v>
      </c>
      <c r="C102">
        <v>6243.671805904818</v>
      </c>
      <c r="D102">
        <v>9.6442187863325959</v>
      </c>
      <c r="E102">
        <v>9.599724679511926</v>
      </c>
      <c r="F102">
        <v>9.6</v>
      </c>
      <c r="G102">
        <v>0.97246795119262952</v>
      </c>
      <c r="I102">
        <v>90</v>
      </c>
      <c r="J102" s="13">
        <f>1/99*($J$6-$J$5)+J101</f>
        <v>9.2684193707560407</v>
      </c>
      <c r="K102" s="14">
        <f>_xll.PDENSITY($J$102,SimData!$D$9:$D$508,$J$7,$J$8,0)</f>
        <v>0.2576833815719119</v>
      </c>
      <c r="L102" s="13">
        <f>1/99*($L$6-$L$5)+L101</f>
        <v>9.0343308547885304</v>
      </c>
      <c r="M102" s="14">
        <f>_xll.PDENSITY($L$102,SimData!$E$9:$E$508,$L$7,$L$8,0)</f>
        <v>0.26037610465601246</v>
      </c>
      <c r="N102" s="13">
        <f>1/99*($N$6-$N$5)+N101</f>
        <v>9.0343434343434499</v>
      </c>
      <c r="O102" s="14">
        <f>_xll.PDENSITY($N$102,SimData!$F$9:$F$508,$N$7,$N$8,0)</f>
        <v>0.26483544564770728</v>
      </c>
    </row>
    <row r="103" spans="1:15" x14ac:dyDescent="0.2">
      <c r="A103">
        <v>95</v>
      </c>
      <c r="B103">
        <v>4.3598989290380636</v>
      </c>
      <c r="C103">
        <v>6790.4251005752849</v>
      </c>
      <c r="D103">
        <v>6.8651603680932425</v>
      </c>
      <c r="E103">
        <v>6.8651603680932425</v>
      </c>
      <c r="F103">
        <v>6.8651603680932425</v>
      </c>
      <c r="G103">
        <v>0.2173645918353844</v>
      </c>
      <c r="I103">
        <v>91</v>
      </c>
      <c r="J103" s="13">
        <f>1/99*($J$6-$J$5)+J102</f>
        <v>9.306008764402856</v>
      </c>
      <c r="K103" s="14">
        <f>_xll.PDENSITY($J$103,SimData!$D$9:$D$508,$J$7,$J$8,0)</f>
        <v>0.25468533710610319</v>
      </c>
      <c r="L103" s="13">
        <f>1/99*($L$6-$L$5)+L102</f>
        <v>9.0908963687368605</v>
      </c>
      <c r="M103" s="14">
        <f>_xll.PDENSITY($L$103,SimData!$E$9:$E$508,$L$7,$L$8,0)</f>
        <v>0.25480361268780211</v>
      </c>
      <c r="N103" s="13">
        <f>1/99*($N$6-$N$5)+N102</f>
        <v>9.0909090909091059</v>
      </c>
      <c r="O103" s="14">
        <f>_xll.PDENSITY($N$103,SimData!$F$9:$F$508,$N$7,$N$8,0)</f>
        <v>0.25905810141260249</v>
      </c>
    </row>
    <row r="104" spans="1:15" x14ac:dyDescent="0.2">
      <c r="A104">
        <v>96</v>
      </c>
      <c r="B104">
        <v>4.0551980676068471</v>
      </c>
      <c r="C104">
        <v>6786.2462418268597</v>
      </c>
      <c r="D104">
        <v>9.4986689364096524</v>
      </c>
      <c r="E104">
        <v>9.5992473689463189</v>
      </c>
      <c r="F104">
        <v>9.6</v>
      </c>
      <c r="G104">
        <v>0.92473689463192987</v>
      </c>
      <c r="I104">
        <v>92</v>
      </c>
      <c r="J104" s="13">
        <f>1/99*($J$6-$J$5)+J103</f>
        <v>9.3435981580496712</v>
      </c>
      <c r="K104" s="14">
        <f>_xll.PDENSITY($J$104,SimData!$D$9:$D$508,$J$7,$J$8,0)</f>
        <v>0.25047101072813049</v>
      </c>
      <c r="L104" s="13">
        <f>1/99*($L$6-$L$5)+L103</f>
        <v>9.1474618826851906</v>
      </c>
      <c r="M104" s="14">
        <f>_xll.PDENSITY($L$104,SimData!$E$9:$E$508,$L$7,$L$8,0)</f>
        <v>0.24952418296551693</v>
      </c>
      <c r="N104" s="13">
        <f>1/99*($N$6-$N$5)+N103</f>
        <v>9.147474747474762</v>
      </c>
      <c r="O104" s="14">
        <f>_xll.PDENSITY($N$104,SimData!$F$9:$F$508,$N$7,$N$8,0)</f>
        <v>0.25339870550324073</v>
      </c>
    </row>
    <row r="105" spans="1:15" x14ac:dyDescent="0.2">
      <c r="A105">
        <v>97</v>
      </c>
      <c r="B105">
        <v>4.5801465510841259</v>
      </c>
      <c r="C105">
        <v>6196.7779486186846</v>
      </c>
      <c r="D105">
        <v>7.8021663452196863</v>
      </c>
      <c r="E105">
        <v>7.8021663452196863</v>
      </c>
      <c r="F105">
        <v>7.8021663452196863</v>
      </c>
      <c r="G105">
        <v>0.3632946576171775</v>
      </c>
      <c r="I105">
        <v>93</v>
      </c>
      <c r="J105" s="13">
        <f>1/99*($J$6-$J$5)+J104</f>
        <v>9.3811875516964864</v>
      </c>
      <c r="K105" s="14">
        <f>_xll.PDENSITY($J$105,SimData!$D$9:$D$508,$J$7,$J$8,0)</f>
        <v>0.24501664764623979</v>
      </c>
      <c r="L105" s="13">
        <f>1/99*($L$6-$L$5)+L104</f>
        <v>9.2040273966335207</v>
      </c>
      <c r="M105" s="14">
        <f>_xll.PDENSITY($L$105,SimData!$E$9:$E$508,$L$7,$L$8,0)</f>
        <v>0.24415851220004939</v>
      </c>
      <c r="N105" s="13">
        <f>1/99*($N$6-$N$5)+N104</f>
        <v>9.204040404040418</v>
      </c>
      <c r="O105" s="14">
        <f>_xll.PDENSITY($N$105,SimData!$F$9:$F$508,$N$7,$N$8,0)</f>
        <v>0.24748129345733419</v>
      </c>
    </row>
    <row r="106" spans="1:15" x14ac:dyDescent="0.2">
      <c r="A106">
        <v>98</v>
      </c>
      <c r="B106">
        <v>4.1727965001582765</v>
      </c>
      <c r="C106">
        <v>6784.9918238196869</v>
      </c>
      <c r="D106">
        <v>8.2668153952835901</v>
      </c>
      <c r="E106">
        <v>8.2668153952835901</v>
      </c>
      <c r="F106">
        <v>8.2668153952835901</v>
      </c>
      <c r="G106">
        <v>0.59542640679409409</v>
      </c>
      <c r="I106">
        <v>94</v>
      </c>
      <c r="J106" s="13">
        <f>1/99*($J$6-$J$5)+J105</f>
        <v>9.4187769453433017</v>
      </c>
      <c r="K106" s="14">
        <f>_xll.PDENSITY($J$106,SimData!$D$9:$D$508,$J$7,$J$8,0)</f>
        <v>0.23833343448296057</v>
      </c>
      <c r="L106" s="13">
        <f>1/99*($L$6-$L$5)+L105</f>
        <v>9.2605929105818507</v>
      </c>
      <c r="M106" s="14">
        <f>_xll.PDENSITY($L$106,SimData!$E$9:$E$508,$L$7,$L$8,0)</f>
        <v>0.23833993904709869</v>
      </c>
      <c r="N106" s="13">
        <f>1/99*($N$6-$N$5)+N105</f>
        <v>9.2606060606060741</v>
      </c>
      <c r="O106" s="14">
        <f>_xll.PDENSITY($N$106,SimData!$F$9:$F$508,$N$7,$N$8,0)</f>
        <v>0.24095502581610864</v>
      </c>
    </row>
    <row r="107" spans="1:15" x14ac:dyDescent="0.2">
      <c r="A107">
        <v>99</v>
      </c>
      <c r="B107">
        <v>4.1875236187401708</v>
      </c>
      <c r="C107">
        <v>6689.2636510653565</v>
      </c>
      <c r="D107">
        <v>8.2237546084458124</v>
      </c>
      <c r="E107">
        <v>8.2237546084458124</v>
      </c>
      <c r="F107">
        <v>8.2237546084458124</v>
      </c>
      <c r="G107">
        <v>0.46419356395634676</v>
      </c>
      <c r="I107">
        <v>95</v>
      </c>
      <c r="J107" s="13">
        <f>1/99*($J$6-$J$5)+J106</f>
        <v>9.4563663389901169</v>
      </c>
      <c r="K107" s="14">
        <f>_xll.PDENSITY($J$107,SimData!$D$9:$D$508,$J$7,$J$8,0)</f>
        <v>0.23046326595915609</v>
      </c>
      <c r="L107" s="13">
        <f>1/99*($L$6-$L$5)+L106</f>
        <v>9.3171584245301808</v>
      </c>
      <c r="M107" s="14">
        <f>_xll.PDENSITY($L$107,SimData!$E$9:$E$508,$L$7,$L$8,0)</f>
        <v>0.23174501978353845</v>
      </c>
      <c r="N107" s="13">
        <f>1/99*($N$6-$N$5)+N106</f>
        <v>9.3171717171717301</v>
      </c>
      <c r="O107" s="14">
        <f>_xll.PDENSITY($N$107,SimData!$F$9:$F$508,$N$7,$N$8,0)</f>
        <v>0.23352435210878794</v>
      </c>
    </row>
    <row r="108" spans="1:15" x14ac:dyDescent="0.2">
      <c r="A108">
        <v>100</v>
      </c>
      <c r="B108">
        <v>4.0183650083538236</v>
      </c>
      <c r="C108">
        <v>6491.6268248342003</v>
      </c>
      <c r="D108">
        <v>8.2881444049952844</v>
      </c>
      <c r="E108">
        <v>8.2881444049952844</v>
      </c>
      <c r="F108">
        <v>8.2881444049952844</v>
      </c>
      <c r="G108">
        <v>0.62286223031321131</v>
      </c>
      <c r="I108">
        <v>96</v>
      </c>
      <c r="J108" s="13">
        <f>1/99*($J$6-$J$5)+J107</f>
        <v>9.4939557326369322</v>
      </c>
      <c r="K108" s="14">
        <f>_xll.PDENSITY($J$108,SimData!$D$9:$D$508,$J$7,$J$8,0)</f>
        <v>0.22147502302844438</v>
      </c>
      <c r="L108" s="13">
        <f>1/99*($L$6-$L$5)+L107</f>
        <v>9.3737239384785109</v>
      </c>
      <c r="M108" s="14">
        <f>_xll.PDENSITY($L$108,SimData!$E$9:$E$508,$L$7,$L$8,0)</f>
        <v>0.22411748598327172</v>
      </c>
      <c r="N108" s="13">
        <f>1/99*($N$6-$N$5)+N107</f>
        <v>9.3737373737373861</v>
      </c>
      <c r="O108" s="14">
        <f>_xll.PDENSITY($N$108,SimData!$F$9:$F$508,$N$7,$N$8,0)</f>
        <v>0.2249712625453707</v>
      </c>
    </row>
    <row r="109" spans="1:15" x14ac:dyDescent="0.2">
      <c r="A109">
        <v>101</v>
      </c>
      <c r="B109">
        <v>4.6281029328416228</v>
      </c>
      <c r="C109">
        <v>6517.3367054816363</v>
      </c>
      <c r="D109">
        <v>6.0440492768099272</v>
      </c>
      <c r="E109">
        <v>4.0000045840636833</v>
      </c>
      <c r="F109">
        <v>4</v>
      </c>
      <c r="G109">
        <v>5.7300796040171006E-2</v>
      </c>
      <c r="I109">
        <v>97</v>
      </c>
      <c r="J109" s="13">
        <f>1/99*($J$6-$J$5)+J108</f>
        <v>9.5315451262837474</v>
      </c>
      <c r="K109" s="14">
        <f>_xll.PDENSITY($J$109,SimData!$D$9:$D$508,$J$7,$J$8,0)</f>
        <v>0.21146144233897171</v>
      </c>
      <c r="L109" s="13">
        <f>1/99*($L$6-$L$5)+L108</f>
        <v>9.430289452426841</v>
      </c>
      <c r="M109" s="14">
        <f>_xll.PDENSITY($L$109,SimData!$E$9:$E$508,$L$7,$L$8,0)</f>
        <v>0.21528472966181739</v>
      </c>
      <c r="N109" s="13">
        <f>1/99*($N$6-$N$5)+N108</f>
        <v>9.4303030303030422</v>
      </c>
      <c r="O109" s="14">
        <f>_xll.PDENSITY($N$109,SimData!$F$9:$F$508,$N$7,$N$8,0)</f>
        <v>0.21516890152044155</v>
      </c>
    </row>
    <row r="110" spans="1:15" x14ac:dyDescent="0.2">
      <c r="A110">
        <v>102</v>
      </c>
      <c r="B110">
        <v>4.351128906285382</v>
      </c>
      <c r="C110">
        <v>6490.7295016344751</v>
      </c>
      <c r="D110">
        <v>8.219713831164043</v>
      </c>
      <c r="E110">
        <v>8.219713831164043</v>
      </c>
      <c r="F110">
        <v>8.219713831164043</v>
      </c>
      <c r="G110">
        <v>0.45661020812778969</v>
      </c>
      <c r="I110">
        <v>98</v>
      </c>
      <c r="J110" s="13">
        <f>1/99*($J$6-$J$5)+J109</f>
        <v>9.5691345199305626</v>
      </c>
      <c r="K110" s="14">
        <f>_xll.PDENSITY($J$110,SimData!$D$9:$D$508,$J$7,$J$8,0)</f>
        <v>0.20053647052720611</v>
      </c>
      <c r="L110" s="13">
        <f>1/99*($L$6-$L$5)+L109</f>
        <v>9.4868549663751711</v>
      </c>
      <c r="M110" s="14">
        <f>_xll.PDENSITY($L$110,SimData!$E$9:$E$508,$L$7,$L$8,0)</f>
        <v>0.20516662870136942</v>
      </c>
      <c r="N110" s="13">
        <f>1/99*($N$6-$N$5)+N109</f>
        <v>9.4868686868686982</v>
      </c>
      <c r="O110" s="14">
        <f>_xll.PDENSITY($N$110,SimData!$F$9:$F$508,$N$7,$N$8,0)</f>
        <v>0.20408665173942839</v>
      </c>
    </row>
    <row r="111" spans="1:15" x14ac:dyDescent="0.2">
      <c r="A111">
        <v>103</v>
      </c>
      <c r="B111">
        <v>4.3133336280699952</v>
      </c>
      <c r="C111">
        <v>6388.5920615935793</v>
      </c>
      <c r="D111">
        <v>6.5709387560205297</v>
      </c>
      <c r="E111">
        <v>4.7004142662426904</v>
      </c>
      <c r="F111">
        <v>6.5709387560205297</v>
      </c>
      <c r="G111">
        <v>0.10893398358415206</v>
      </c>
      <c r="I111">
        <v>99</v>
      </c>
      <c r="J111" s="13">
        <f>1/99*($J$6-$J$5)+J110</f>
        <v>9.6067239135773779</v>
      </c>
      <c r="K111" s="14">
        <f>_xll.PDENSITY($J$111,SimData!$D$9:$D$508,$J$7,$J$8,0)</f>
        <v>0.18883286050891868</v>
      </c>
      <c r="L111" s="13">
        <f>1/99*($L$6-$L$5)+L110</f>
        <v>9.5434204803235012</v>
      </c>
      <c r="M111" s="14">
        <f>_xll.PDENSITY($L$111,SimData!$E$9:$E$508,$L$7,$L$8,0)</f>
        <v>0.19377703254665365</v>
      </c>
      <c r="N111" s="13">
        <f>1/99*($N$6-$N$5)+N110</f>
        <v>9.5434343434343543</v>
      </c>
      <c r="O111" s="14">
        <f>_xll.PDENSITY($N$111,SimData!$F$9:$F$508,$N$7,$N$8,0)</f>
        <v>0.19178743394679479</v>
      </c>
    </row>
    <row r="112" spans="1:15" x14ac:dyDescent="0.2">
      <c r="A112">
        <v>104</v>
      </c>
      <c r="B112">
        <v>4.0065212285099499</v>
      </c>
      <c r="C112">
        <v>6421.4503190831492</v>
      </c>
      <c r="D112">
        <v>8.4674736540733946</v>
      </c>
      <c r="E112">
        <v>8.4674736540733946</v>
      </c>
      <c r="F112">
        <v>8.4674736540733946</v>
      </c>
      <c r="G112">
        <v>0.69880018474506223</v>
      </c>
      <c r="I112">
        <v>100</v>
      </c>
      <c r="J112" s="13">
        <f>1/99*($J$6-$J$5)+J111</f>
        <v>9.6443133072241931</v>
      </c>
      <c r="K112" s="14">
        <f>_xll.PDENSITY($J$112,SimData!$D$9:$D$508,$J$7,$J$8,0)</f>
        <v>0.17649969771615617</v>
      </c>
      <c r="L112" s="13">
        <f>1/99*($L$6-$L$5)+L111</f>
        <v>9.5999859942718313</v>
      </c>
      <c r="M112" s="14">
        <f>_xll.PDENSITY($L$112,SimData!$E$9:$E$508,$L$7,$L$8,0)</f>
        <v>0.18121859537853369</v>
      </c>
      <c r="N112" s="13">
        <f>1/99*($N$6-$N$5)+N111</f>
        <v>9.6000000000000103</v>
      </c>
      <c r="O112" s="14">
        <f>_xll.PDENSITY($N$112,SimData!$F$9:$F$508,$N$7,$N$8,0)</f>
        <v>0.17841840183698873</v>
      </c>
    </row>
    <row r="113" spans="1:7" x14ac:dyDescent="0.2">
      <c r="A113">
        <v>105</v>
      </c>
      <c r="B113">
        <v>4.3154222786051184</v>
      </c>
      <c r="C113">
        <v>6595.6575702179425</v>
      </c>
      <c r="D113">
        <v>8.2573797620153897</v>
      </c>
      <c r="E113">
        <v>8.2573797620153897</v>
      </c>
      <c r="F113">
        <v>8.2573797620153897</v>
      </c>
      <c r="G113">
        <v>0.5646004305925687</v>
      </c>
    </row>
    <row r="114" spans="1:7" x14ac:dyDescent="0.2">
      <c r="A114">
        <v>106</v>
      </c>
      <c r="B114">
        <v>4.1796606813468298</v>
      </c>
      <c r="C114">
        <v>6262.9202126063046</v>
      </c>
      <c r="D114">
        <v>7.5349794901982925</v>
      </c>
      <c r="E114">
        <v>7.5349794901982925</v>
      </c>
      <c r="F114">
        <v>7.5349794901982925</v>
      </c>
      <c r="G114">
        <v>0.33209803322518666</v>
      </c>
    </row>
    <row r="115" spans="1:7" x14ac:dyDescent="0.2">
      <c r="A115">
        <v>107</v>
      </c>
      <c r="B115">
        <v>4.6289116182403998</v>
      </c>
      <c r="C115">
        <v>6256.1335663794853</v>
      </c>
      <c r="D115">
        <v>9.1077114739542466</v>
      </c>
      <c r="E115">
        <v>9.1077114739542466</v>
      </c>
      <c r="F115">
        <v>9.1077114739542466</v>
      </c>
      <c r="G115">
        <v>0.8081089625540443</v>
      </c>
    </row>
    <row r="116" spans="1:7" x14ac:dyDescent="0.2">
      <c r="A116">
        <v>108</v>
      </c>
      <c r="B116">
        <v>3.8881090529929496</v>
      </c>
      <c r="C116">
        <v>6441.916333892701</v>
      </c>
      <c r="D116">
        <v>8.2679852877641213</v>
      </c>
      <c r="E116">
        <v>8.2679852877641213</v>
      </c>
      <c r="F116">
        <v>8.2679852877641213</v>
      </c>
      <c r="G116">
        <v>0.59693125695198102</v>
      </c>
    </row>
    <row r="117" spans="1:7" x14ac:dyDescent="0.2">
      <c r="A117">
        <v>109</v>
      </c>
      <c r="B117">
        <v>4.0696493829534415</v>
      </c>
      <c r="C117">
        <v>6500.9834789986908</v>
      </c>
      <c r="D117">
        <v>7.6682399998903392</v>
      </c>
      <c r="E117">
        <v>7.6682399998903392</v>
      </c>
      <c r="F117">
        <v>7.6682399998903392</v>
      </c>
      <c r="G117">
        <v>0.34765747407722691</v>
      </c>
    </row>
    <row r="118" spans="1:7" x14ac:dyDescent="0.2">
      <c r="A118">
        <v>110</v>
      </c>
      <c r="B118">
        <v>3.9911332390174126</v>
      </c>
      <c r="C118">
        <v>6784.5418921374549</v>
      </c>
      <c r="D118">
        <v>6.8514490299854298</v>
      </c>
      <c r="E118">
        <v>6.8514490299854298</v>
      </c>
      <c r="F118">
        <v>6.8514490299854298</v>
      </c>
      <c r="G118">
        <v>0.1397871017129596</v>
      </c>
    </row>
    <row r="119" spans="1:7" x14ac:dyDescent="0.2">
      <c r="A119">
        <v>111</v>
      </c>
      <c r="B119">
        <v>4.2460346581743558</v>
      </c>
      <c r="C119">
        <v>6726.1473939779253</v>
      </c>
      <c r="D119">
        <v>8.2209411435012782</v>
      </c>
      <c r="E119">
        <v>8.2209411435012782</v>
      </c>
      <c r="F119">
        <v>8.2209411435012782</v>
      </c>
      <c r="G119">
        <v>0.45891351403084435</v>
      </c>
    </row>
    <row r="120" spans="1:7" x14ac:dyDescent="0.2">
      <c r="A120">
        <v>112</v>
      </c>
      <c r="B120">
        <v>3.8957504221363117</v>
      </c>
      <c r="C120">
        <v>6461.6099762837857</v>
      </c>
      <c r="D120">
        <v>8.6099968992048161</v>
      </c>
      <c r="E120">
        <v>8.6099968992048161</v>
      </c>
      <c r="F120">
        <v>8.6099968992048161</v>
      </c>
      <c r="G120">
        <v>0.71693058977251189</v>
      </c>
    </row>
    <row r="121" spans="1:7" x14ac:dyDescent="0.2">
      <c r="A121">
        <v>113</v>
      </c>
      <c r="B121">
        <v>4.2381723290030404</v>
      </c>
      <c r="C121">
        <v>6259.3086270230588</v>
      </c>
      <c r="D121">
        <v>9.6442418476493312</v>
      </c>
      <c r="E121">
        <v>9.5997884353900673</v>
      </c>
      <c r="F121">
        <v>9.6</v>
      </c>
      <c r="G121">
        <v>0.97884353900673882</v>
      </c>
    </row>
    <row r="122" spans="1:7" x14ac:dyDescent="0.2">
      <c r="A122">
        <v>114</v>
      </c>
      <c r="B122">
        <v>4.6292336437331114</v>
      </c>
      <c r="C122">
        <v>6495.889752606633</v>
      </c>
      <c r="D122">
        <v>8.2605580122171602</v>
      </c>
      <c r="E122">
        <v>8.2605580122171602</v>
      </c>
      <c r="F122">
        <v>8.2605580122171602</v>
      </c>
      <c r="G122">
        <v>0.5787156323363809</v>
      </c>
    </row>
    <row r="123" spans="1:7" x14ac:dyDescent="0.2">
      <c r="A123">
        <v>115</v>
      </c>
      <c r="B123">
        <v>4.2239042905563435</v>
      </c>
      <c r="C123">
        <v>6637.5103967275727</v>
      </c>
      <c r="D123">
        <v>9.0625513640934994</v>
      </c>
      <c r="E123">
        <v>9.0625513640934994</v>
      </c>
      <c r="F123">
        <v>9.0625513640934994</v>
      </c>
      <c r="G123">
        <v>0.78107134021610747</v>
      </c>
    </row>
    <row r="124" spans="1:7" x14ac:dyDescent="0.2">
      <c r="A124">
        <v>116</v>
      </c>
      <c r="B124">
        <v>4.6283961079520255</v>
      </c>
      <c r="C124">
        <v>6307.5167404891536</v>
      </c>
      <c r="D124">
        <v>6.8596377943359474</v>
      </c>
      <c r="E124">
        <v>6.8596377943359474</v>
      </c>
      <c r="F124">
        <v>6.8596377943359474</v>
      </c>
      <c r="G124">
        <v>0.18611837737125309</v>
      </c>
    </row>
    <row r="125" spans="1:7" x14ac:dyDescent="0.2">
      <c r="A125">
        <v>117</v>
      </c>
      <c r="B125">
        <v>4.4777481566082429</v>
      </c>
      <c r="C125">
        <v>6493.5439668469135</v>
      </c>
      <c r="D125">
        <v>6.0282111563656624</v>
      </c>
      <c r="E125">
        <v>4.0000044598975837</v>
      </c>
      <c r="F125">
        <v>4</v>
      </c>
      <c r="G125">
        <v>5.5748719797411167E-2</v>
      </c>
    </row>
    <row r="126" spans="1:7" x14ac:dyDescent="0.2">
      <c r="A126">
        <v>118</v>
      </c>
      <c r="B126">
        <v>4.3862340086189553</v>
      </c>
      <c r="C126">
        <v>6728.3348275304234</v>
      </c>
      <c r="D126">
        <v>8.3129094652473192</v>
      </c>
      <c r="E126">
        <v>8.3129094652473192</v>
      </c>
      <c r="F126">
        <v>8.3129094652473192</v>
      </c>
      <c r="G126">
        <v>0.65471789692405558</v>
      </c>
    </row>
    <row r="127" spans="1:7" x14ac:dyDescent="0.2">
      <c r="A127">
        <v>119</v>
      </c>
      <c r="B127">
        <v>3.9500260883052882</v>
      </c>
      <c r="C127">
        <v>6278.9817719428911</v>
      </c>
      <c r="D127">
        <v>6.8576666527321235</v>
      </c>
      <c r="E127">
        <v>6.8576666527321235</v>
      </c>
      <c r="F127">
        <v>6.8576666527321235</v>
      </c>
      <c r="G127">
        <v>0.17496583944255623</v>
      </c>
    </row>
    <row r="128" spans="1:7" x14ac:dyDescent="0.2">
      <c r="A128">
        <v>120</v>
      </c>
      <c r="B128">
        <v>4.0226237862491736</v>
      </c>
      <c r="C128">
        <v>6518.4905292449848</v>
      </c>
      <c r="D128">
        <v>6.0562053788421073</v>
      </c>
      <c r="E128">
        <v>4.0000046793638653</v>
      </c>
      <c r="F128">
        <v>4</v>
      </c>
      <c r="G128">
        <v>5.8492048325131656E-2</v>
      </c>
    </row>
    <row r="129" spans="1:7" x14ac:dyDescent="0.2">
      <c r="A129">
        <v>121</v>
      </c>
      <c r="B129">
        <v>4.0299294067073061</v>
      </c>
      <c r="C129">
        <v>6196.764935829734</v>
      </c>
      <c r="D129">
        <v>7.111699052210267</v>
      </c>
      <c r="E129">
        <v>7.111699052210267</v>
      </c>
      <c r="F129">
        <v>7.111699052210267</v>
      </c>
      <c r="G129">
        <v>0.26781596024516408</v>
      </c>
    </row>
    <row r="130" spans="1:7" x14ac:dyDescent="0.2">
      <c r="A130">
        <v>122</v>
      </c>
      <c r="B130">
        <v>4.5343820161525761</v>
      </c>
      <c r="C130">
        <v>6567.4705115262996</v>
      </c>
      <c r="D130">
        <v>9.5654871574946103</v>
      </c>
      <c r="E130">
        <v>9.5993842727921503</v>
      </c>
      <c r="F130">
        <v>9.6</v>
      </c>
      <c r="G130">
        <v>0.93842727921493985</v>
      </c>
    </row>
    <row r="131" spans="1:7" x14ac:dyDescent="0.2">
      <c r="A131">
        <v>123</v>
      </c>
      <c r="B131">
        <v>4.2052607442046774</v>
      </c>
      <c r="C131">
        <v>6789.0449035347892</v>
      </c>
      <c r="D131">
        <v>6.8510475459959999</v>
      </c>
      <c r="E131">
        <v>6.8510475459959999</v>
      </c>
      <c r="F131">
        <v>6.8510475459959999</v>
      </c>
      <c r="G131">
        <v>0.13751554222114279</v>
      </c>
    </row>
    <row r="132" spans="1:7" x14ac:dyDescent="0.2">
      <c r="A132">
        <v>124</v>
      </c>
      <c r="B132">
        <v>3.9892660841526619</v>
      </c>
      <c r="C132">
        <v>6540.5187938812887</v>
      </c>
      <c r="D132">
        <v>8.2464376299824824</v>
      </c>
      <c r="E132">
        <v>8.2464376299824824</v>
      </c>
      <c r="F132">
        <v>8.2464376299824824</v>
      </c>
      <c r="G132">
        <v>0.51600438202917676</v>
      </c>
    </row>
    <row r="133" spans="1:7" x14ac:dyDescent="0.2">
      <c r="A133">
        <v>125</v>
      </c>
      <c r="B133">
        <v>4.6285521262342444</v>
      </c>
      <c r="C133">
        <v>6326.9483222020835</v>
      </c>
      <c r="D133">
        <v>8.4412158585200991</v>
      </c>
      <c r="E133">
        <v>8.4412158585200991</v>
      </c>
      <c r="F133">
        <v>8.4412158585200991</v>
      </c>
      <c r="G133">
        <v>0.69545992633268705</v>
      </c>
    </row>
    <row r="134" spans="1:7" x14ac:dyDescent="0.2">
      <c r="A134">
        <v>126</v>
      </c>
      <c r="B134">
        <v>3.9688219228629471</v>
      </c>
      <c r="C134">
        <v>6255.2472023520349</v>
      </c>
      <c r="D134">
        <v>9.1593113823702001</v>
      </c>
      <c r="E134">
        <v>9.1593113823702001</v>
      </c>
      <c r="F134">
        <v>9.1593113823702001</v>
      </c>
      <c r="G134">
        <v>0.8390021300136582</v>
      </c>
    </row>
    <row r="135" spans="1:7" x14ac:dyDescent="0.2">
      <c r="A135">
        <v>127</v>
      </c>
      <c r="B135">
        <v>4.3385944249323583</v>
      </c>
      <c r="C135">
        <v>6418.2221674761404</v>
      </c>
      <c r="D135">
        <v>8.2612630622805785</v>
      </c>
      <c r="E135">
        <v>8.2612630622805785</v>
      </c>
      <c r="F135">
        <v>8.2612630622805785</v>
      </c>
      <c r="G135">
        <v>0.58184689112749111</v>
      </c>
    </row>
    <row r="136" spans="1:7" x14ac:dyDescent="0.2">
      <c r="A136">
        <v>128</v>
      </c>
      <c r="B136">
        <v>4.6279394002040943</v>
      </c>
      <c r="C136">
        <v>6196.7613484574049</v>
      </c>
      <c r="D136">
        <v>9.5884962497880828</v>
      </c>
      <c r="E136">
        <v>9.5994314161188186</v>
      </c>
      <c r="F136">
        <v>9.6</v>
      </c>
      <c r="G136">
        <v>0.94314161188181989</v>
      </c>
    </row>
    <row r="137" spans="1:7" x14ac:dyDescent="0.2">
      <c r="A137">
        <v>129</v>
      </c>
      <c r="B137">
        <v>3.9805999148801794</v>
      </c>
      <c r="C137">
        <v>6782.1226774362458</v>
      </c>
      <c r="D137">
        <v>7.8205079372250781</v>
      </c>
      <c r="E137">
        <v>7.8205079372250781</v>
      </c>
      <c r="F137">
        <v>7.8205079372250781</v>
      </c>
      <c r="G137">
        <v>0.36543621415631761</v>
      </c>
    </row>
    <row r="138" spans="1:7" x14ac:dyDescent="0.2">
      <c r="A138">
        <v>130</v>
      </c>
      <c r="B138">
        <v>4.1849985523243767</v>
      </c>
      <c r="C138">
        <v>6362.4833053245557</v>
      </c>
      <c r="D138">
        <v>7.7489012171886671</v>
      </c>
      <c r="E138">
        <v>7.7489012171886671</v>
      </c>
      <c r="F138">
        <v>7.7489012171886671</v>
      </c>
      <c r="G138">
        <v>0.35707544375562</v>
      </c>
    </row>
    <row r="139" spans="1:7" x14ac:dyDescent="0.2">
      <c r="A139">
        <v>131</v>
      </c>
      <c r="B139">
        <v>3.8234438731457829</v>
      </c>
      <c r="C139">
        <v>6790.4410559110438</v>
      </c>
      <c r="D139">
        <v>8.5934609636621886</v>
      </c>
      <c r="E139">
        <v>8.5934609636621886</v>
      </c>
      <c r="F139">
        <v>8.5934609636621886</v>
      </c>
      <c r="G139">
        <v>0.71482705074195452</v>
      </c>
    </row>
    <row r="140" spans="1:7" x14ac:dyDescent="0.2">
      <c r="A140">
        <v>132</v>
      </c>
      <c r="B140">
        <v>4.1868911293037741</v>
      </c>
      <c r="C140">
        <v>6717.4096217595488</v>
      </c>
      <c r="D140">
        <v>8.2907468341446471</v>
      </c>
      <c r="E140">
        <v>8.2907468341446471</v>
      </c>
      <c r="F140">
        <v>8.2907468341446471</v>
      </c>
      <c r="G140">
        <v>0.62620977376825404</v>
      </c>
    </row>
    <row r="141" spans="1:7" x14ac:dyDescent="0.2">
      <c r="A141">
        <v>133</v>
      </c>
      <c r="B141">
        <v>4.2405577676421347</v>
      </c>
      <c r="C141">
        <v>6507.7488897052153</v>
      </c>
      <c r="D141">
        <v>6.8299684369907521</v>
      </c>
      <c r="E141">
        <v>6.6904634653020025</v>
      </c>
      <c r="F141">
        <v>6.8299684369907521</v>
      </c>
      <c r="G141">
        <v>0.13431791821315836</v>
      </c>
    </row>
    <row r="142" spans="1:7" x14ac:dyDescent="0.2">
      <c r="A142">
        <v>134</v>
      </c>
      <c r="B142">
        <v>4.3139743163574487</v>
      </c>
      <c r="C142">
        <v>6247.3349149769483</v>
      </c>
      <c r="D142">
        <v>9.6075441915956326</v>
      </c>
      <c r="E142">
        <v>9.5994704434446927</v>
      </c>
      <c r="F142">
        <v>9.6</v>
      </c>
      <c r="G142">
        <v>0.9470443444692167</v>
      </c>
    </row>
    <row r="143" spans="1:7" x14ac:dyDescent="0.2">
      <c r="A143">
        <v>135</v>
      </c>
      <c r="B143">
        <v>3.823438497901571</v>
      </c>
      <c r="C143">
        <v>6744.9670582652743</v>
      </c>
      <c r="D143">
        <v>8.2540948992374581</v>
      </c>
      <c r="E143">
        <v>8.2540948992374581</v>
      </c>
      <c r="F143">
        <v>8.2540948992374581</v>
      </c>
      <c r="G143">
        <v>0.5500117425196831</v>
      </c>
    </row>
    <row r="144" spans="1:7" x14ac:dyDescent="0.2">
      <c r="A144">
        <v>136</v>
      </c>
      <c r="B144">
        <v>4.1865116775057842</v>
      </c>
      <c r="C144">
        <v>6578.6820805465804</v>
      </c>
      <c r="D144">
        <v>9.452670476403167</v>
      </c>
      <c r="E144">
        <v>9.5660368515407086</v>
      </c>
      <c r="F144">
        <v>9.452670476403167</v>
      </c>
      <c r="G144">
        <v>0.91531227066724385</v>
      </c>
    </row>
    <row r="145" spans="1:7" x14ac:dyDescent="0.2">
      <c r="A145">
        <v>137</v>
      </c>
      <c r="B145">
        <v>4.2129793896390737</v>
      </c>
      <c r="C145">
        <v>6620.1539936731406</v>
      </c>
      <c r="D145">
        <v>7.7640222518489308</v>
      </c>
      <c r="E145">
        <v>7.7640222518489308</v>
      </c>
      <c r="F145">
        <v>7.7640222518489308</v>
      </c>
      <c r="G145">
        <v>0.35884096937879012</v>
      </c>
    </row>
    <row r="146" spans="1:7" x14ac:dyDescent="0.2">
      <c r="A146">
        <v>138</v>
      </c>
      <c r="B146">
        <v>4.1910421059842609</v>
      </c>
      <c r="C146">
        <v>6271.4079948888339</v>
      </c>
      <c r="D146">
        <v>8.249953147627199</v>
      </c>
      <c r="E146">
        <v>8.249953147627199</v>
      </c>
      <c r="F146">
        <v>8.249953147627199</v>
      </c>
      <c r="G146">
        <v>0.53161745137200167</v>
      </c>
    </row>
    <row r="147" spans="1:7" x14ac:dyDescent="0.2">
      <c r="A147">
        <v>139</v>
      </c>
      <c r="B147">
        <v>3.9898731780229788</v>
      </c>
      <c r="C147">
        <v>6520.419995601198</v>
      </c>
      <c r="D147">
        <v>8.3203031039878184</v>
      </c>
      <c r="E147">
        <v>8.3203031039878184</v>
      </c>
      <c r="F147">
        <v>8.3203031039878184</v>
      </c>
      <c r="G147">
        <v>0.66422844478307019</v>
      </c>
    </row>
    <row r="148" spans="1:7" x14ac:dyDescent="0.2">
      <c r="A148">
        <v>140</v>
      </c>
      <c r="B148">
        <v>3.9782089550761985</v>
      </c>
      <c r="C148">
        <v>6523.8178507781831</v>
      </c>
      <c r="D148">
        <v>8.4801770152207183</v>
      </c>
      <c r="E148">
        <v>8.4801770152207183</v>
      </c>
      <c r="F148">
        <v>8.4801770152207183</v>
      </c>
      <c r="G148">
        <v>0.70041618136791883</v>
      </c>
    </row>
    <row r="149" spans="1:7" x14ac:dyDescent="0.2">
      <c r="A149">
        <v>141</v>
      </c>
      <c r="B149">
        <v>3.8828187030092174</v>
      </c>
      <c r="C149">
        <v>6790.43740931922</v>
      </c>
      <c r="D149">
        <v>8.3302172946604625</v>
      </c>
      <c r="E149">
        <v>8.3302172946604625</v>
      </c>
      <c r="F149">
        <v>8.3302172946604625</v>
      </c>
      <c r="G149">
        <v>0.67698121621063478</v>
      </c>
    </row>
    <row r="150" spans="1:7" x14ac:dyDescent="0.2">
      <c r="A150">
        <v>142</v>
      </c>
      <c r="B150">
        <v>4.6291719438210741</v>
      </c>
      <c r="C150">
        <v>6561.992912044514</v>
      </c>
      <c r="D150">
        <v>7.6984603784294618</v>
      </c>
      <c r="E150">
        <v>7.6984603784294618</v>
      </c>
      <c r="F150">
        <v>7.6984603784294618</v>
      </c>
      <c r="G150">
        <v>0.35118599271708772</v>
      </c>
    </row>
    <row r="151" spans="1:7" x14ac:dyDescent="0.2">
      <c r="A151">
        <v>143</v>
      </c>
      <c r="B151">
        <v>4.0212822292725612</v>
      </c>
      <c r="C151">
        <v>6412.0833811617185</v>
      </c>
      <c r="D151">
        <v>8.2597391378623115</v>
      </c>
      <c r="E151">
        <v>8.2597391378623115</v>
      </c>
      <c r="F151">
        <v>8.2597391378623115</v>
      </c>
      <c r="G151">
        <v>0.57507885864402142</v>
      </c>
    </row>
    <row r="152" spans="1:7" x14ac:dyDescent="0.2">
      <c r="A152">
        <v>144</v>
      </c>
      <c r="B152">
        <v>3.8700700629986056</v>
      </c>
      <c r="C152">
        <v>6263.9712896641422</v>
      </c>
      <c r="D152">
        <v>9.1253275845293373</v>
      </c>
      <c r="E152">
        <v>9.1253275845293373</v>
      </c>
      <c r="F152">
        <v>9.1253275845293373</v>
      </c>
      <c r="G152">
        <v>0.81865583115691687</v>
      </c>
    </row>
    <row r="153" spans="1:7" x14ac:dyDescent="0.2">
      <c r="A153">
        <v>145</v>
      </c>
      <c r="B153">
        <v>3.8593505159444095</v>
      </c>
      <c r="C153">
        <v>6527.9573711109279</v>
      </c>
      <c r="D153">
        <v>8.2581115648397461</v>
      </c>
      <c r="E153">
        <v>8.2581115648397461</v>
      </c>
      <c r="F153">
        <v>8.2581115648397461</v>
      </c>
      <c r="G153">
        <v>0.56785050338316956</v>
      </c>
    </row>
    <row r="154" spans="1:7" x14ac:dyDescent="0.2">
      <c r="A154">
        <v>146</v>
      </c>
      <c r="B154">
        <v>4.5208332724171783</v>
      </c>
      <c r="C154">
        <v>6197.7695858867482</v>
      </c>
      <c r="D154">
        <v>7.2667244386060625</v>
      </c>
      <c r="E154">
        <v>7.2667244386060625</v>
      </c>
      <c r="F154">
        <v>7.2667244386060625</v>
      </c>
      <c r="G154">
        <v>0.29349222956865378</v>
      </c>
    </row>
    <row r="155" spans="1:7" x14ac:dyDescent="0.2">
      <c r="A155">
        <v>147</v>
      </c>
      <c r="B155">
        <v>4.2938371514217515</v>
      </c>
      <c r="C155">
        <v>6790.4349125818053</v>
      </c>
      <c r="D155">
        <v>8.2948226115078132</v>
      </c>
      <c r="E155">
        <v>8.2948226115078132</v>
      </c>
      <c r="F155">
        <v>8.2948226115078132</v>
      </c>
      <c r="G155">
        <v>0.6314525070198469</v>
      </c>
    </row>
    <row r="156" spans="1:7" x14ac:dyDescent="0.2">
      <c r="A156">
        <v>148</v>
      </c>
      <c r="B156">
        <v>4.1126727881932128</v>
      </c>
      <c r="C156">
        <v>6501.6486416197758</v>
      </c>
      <c r="D156">
        <v>7.2302174808801611</v>
      </c>
      <c r="E156">
        <v>7.2302174808801611</v>
      </c>
      <c r="F156">
        <v>7.2302174808801611</v>
      </c>
      <c r="G156">
        <v>0.28744572002241525</v>
      </c>
    </row>
    <row r="157" spans="1:7" x14ac:dyDescent="0.2">
      <c r="A157">
        <v>149</v>
      </c>
      <c r="B157">
        <v>4.2424434248638416</v>
      </c>
      <c r="C157">
        <v>6377.6936669221886</v>
      </c>
      <c r="D157">
        <v>6.2333997777013623</v>
      </c>
      <c r="E157">
        <v>4.0000060685146446</v>
      </c>
      <c r="F157">
        <v>4</v>
      </c>
      <c r="G157">
        <v>7.5856433056727152E-2</v>
      </c>
    </row>
    <row r="158" spans="1:7" x14ac:dyDescent="0.2">
      <c r="A158">
        <v>150</v>
      </c>
      <c r="B158">
        <v>4.2067134959014325</v>
      </c>
      <c r="C158">
        <v>6355.7755524293962</v>
      </c>
      <c r="D158">
        <v>7.4931928706337878</v>
      </c>
      <c r="E158">
        <v>7.4931928706337878</v>
      </c>
      <c r="F158">
        <v>7.4931928706337878</v>
      </c>
      <c r="G158">
        <v>0.32721904516621003</v>
      </c>
    </row>
    <row r="159" spans="1:7" x14ac:dyDescent="0.2">
      <c r="A159">
        <v>151</v>
      </c>
      <c r="B159">
        <v>4.4408436918464052</v>
      </c>
      <c r="C159">
        <v>6723.1733415301524</v>
      </c>
      <c r="D159">
        <v>7.1809861728245608</v>
      </c>
      <c r="E159">
        <v>7.1809861728245608</v>
      </c>
      <c r="F159">
        <v>7.1809861728245608</v>
      </c>
      <c r="G159">
        <v>0.27929172438226912</v>
      </c>
    </row>
    <row r="160" spans="1:7" x14ac:dyDescent="0.2">
      <c r="A160">
        <v>152</v>
      </c>
      <c r="B160">
        <v>4.3322508637932904</v>
      </c>
      <c r="C160">
        <v>6262.345575490187</v>
      </c>
      <c r="D160">
        <v>6.8582760696775793</v>
      </c>
      <c r="E160">
        <v>6.8582760696775793</v>
      </c>
      <c r="F160">
        <v>6.8582760696775793</v>
      </c>
      <c r="G160">
        <v>0.17841386447809959</v>
      </c>
    </row>
    <row r="161" spans="1:7" x14ac:dyDescent="0.2">
      <c r="A161">
        <v>153</v>
      </c>
      <c r="B161">
        <v>4.341832163549304</v>
      </c>
      <c r="C161">
        <v>6790.4325445282366</v>
      </c>
      <c r="D161">
        <v>5.9231004965847287</v>
      </c>
      <c r="E161">
        <v>4.0000025149500669</v>
      </c>
      <c r="F161">
        <v>4</v>
      </c>
      <c r="G161">
        <v>3.1436875840052239E-2</v>
      </c>
    </row>
    <row r="162" spans="1:7" x14ac:dyDescent="0.2">
      <c r="A162">
        <v>154</v>
      </c>
      <c r="B162">
        <v>3.9959377732420913</v>
      </c>
      <c r="C162">
        <v>6503.3580464409988</v>
      </c>
      <c r="D162">
        <v>8.2600731763175013</v>
      </c>
      <c r="E162">
        <v>8.2600731763175013</v>
      </c>
      <c r="F162">
        <v>8.2600731763175013</v>
      </c>
      <c r="G162">
        <v>0.57656238570636198</v>
      </c>
    </row>
    <row r="163" spans="1:7" x14ac:dyDescent="0.2">
      <c r="A163">
        <v>155</v>
      </c>
      <c r="B163">
        <v>3.9763291456339052</v>
      </c>
      <c r="C163">
        <v>6494.2672279518702</v>
      </c>
      <c r="D163">
        <v>7.874629395702291</v>
      </c>
      <c r="E163">
        <v>7.874629395702291</v>
      </c>
      <c r="F163">
        <v>7.874629395702291</v>
      </c>
      <c r="G163">
        <v>0.37175541279924923</v>
      </c>
    </row>
    <row r="164" spans="1:7" x14ac:dyDescent="0.2">
      <c r="A164">
        <v>156</v>
      </c>
      <c r="B164">
        <v>4.6295627706047888</v>
      </c>
      <c r="C164">
        <v>6764.7803593917542</v>
      </c>
      <c r="D164">
        <v>8.2222027690266035</v>
      </c>
      <c r="E164">
        <v>8.2222027690266035</v>
      </c>
      <c r="F164">
        <v>8.2222027690266035</v>
      </c>
      <c r="G164">
        <v>0.46128121574113173</v>
      </c>
    </row>
    <row r="165" spans="1:7" x14ac:dyDescent="0.2">
      <c r="A165">
        <v>157</v>
      </c>
      <c r="B165">
        <v>3.8728739316841567</v>
      </c>
      <c r="C165">
        <v>6551.5458948412934</v>
      </c>
      <c r="D165">
        <v>9.0969943120772854</v>
      </c>
      <c r="E165">
        <v>9.0969943120772854</v>
      </c>
      <c r="F165">
        <v>9.0969943120772854</v>
      </c>
      <c r="G165">
        <v>0.80169253495328419</v>
      </c>
    </row>
    <row r="166" spans="1:7" x14ac:dyDescent="0.2">
      <c r="A166">
        <v>158</v>
      </c>
      <c r="B166">
        <v>4.536147137666716</v>
      </c>
      <c r="C166">
        <v>6558.1767963092534</v>
      </c>
      <c r="D166">
        <v>5.9229684927648094</v>
      </c>
      <c r="E166">
        <v>4.0000002036744995</v>
      </c>
      <c r="F166">
        <v>4</v>
      </c>
      <c r="G166">
        <v>2.5459312360142203E-3</v>
      </c>
    </row>
    <row r="167" spans="1:7" x14ac:dyDescent="0.2">
      <c r="A167">
        <v>159</v>
      </c>
      <c r="B167">
        <v>4.0093990370539547</v>
      </c>
      <c r="C167">
        <v>6490.6263608029612</v>
      </c>
      <c r="D167">
        <v>8.6777288156782966</v>
      </c>
      <c r="E167">
        <v>8.6777288156782966</v>
      </c>
      <c r="F167">
        <v>8.6777288156782966</v>
      </c>
      <c r="G167">
        <v>0.72554677780427668</v>
      </c>
    </row>
    <row r="168" spans="1:7" x14ac:dyDescent="0.2">
      <c r="A168">
        <v>160</v>
      </c>
      <c r="B168">
        <v>4.4451319033507168</v>
      </c>
      <c r="C168">
        <v>6362.8129676611379</v>
      </c>
      <c r="D168">
        <v>9.1664124286188766</v>
      </c>
      <c r="E168">
        <v>9.1664124286188766</v>
      </c>
      <c r="F168">
        <v>9.1664124286188766</v>
      </c>
      <c r="G168">
        <v>0.84325356800324591</v>
      </c>
    </row>
    <row r="169" spans="1:7" x14ac:dyDescent="0.2">
      <c r="A169">
        <v>161</v>
      </c>
      <c r="B169">
        <v>4.1858996605839423</v>
      </c>
      <c r="C169">
        <v>6212.3365526575108</v>
      </c>
      <c r="D169">
        <v>5.923007134871999</v>
      </c>
      <c r="E169">
        <v>4.0000008802652092</v>
      </c>
      <c r="F169">
        <v>4</v>
      </c>
      <c r="G169">
        <v>1.1003315112321476E-2</v>
      </c>
    </row>
    <row r="170" spans="1:7" x14ac:dyDescent="0.2">
      <c r="A170">
        <v>162</v>
      </c>
      <c r="B170">
        <v>4.6290756217070461</v>
      </c>
      <c r="C170">
        <v>6221.4350452113713</v>
      </c>
      <c r="D170">
        <v>8.9429723463950914</v>
      </c>
      <c r="E170">
        <v>8.9429723463950914</v>
      </c>
      <c r="F170">
        <v>8.9429723463950914</v>
      </c>
      <c r="G170">
        <v>0.75928845017759328</v>
      </c>
    </row>
    <row r="171" spans="1:7" x14ac:dyDescent="0.2">
      <c r="A171">
        <v>163</v>
      </c>
      <c r="B171">
        <v>3.9885552295288051</v>
      </c>
      <c r="C171">
        <v>6696.9565818594929</v>
      </c>
      <c r="D171">
        <v>8.2471801632191326</v>
      </c>
      <c r="E171">
        <v>8.2471801632191326</v>
      </c>
      <c r="F171">
        <v>8.2471801632191326</v>
      </c>
      <c r="G171">
        <v>0.51930211058149633</v>
      </c>
    </row>
    <row r="172" spans="1:7" x14ac:dyDescent="0.2">
      <c r="A172">
        <v>164</v>
      </c>
      <c r="B172">
        <v>4.1839042068227315</v>
      </c>
      <c r="C172">
        <v>6612.8682165143746</v>
      </c>
      <c r="D172">
        <v>8.966245228138563</v>
      </c>
      <c r="E172">
        <v>8.966245228138563</v>
      </c>
      <c r="F172">
        <v>8.966245228138563</v>
      </c>
      <c r="G172">
        <v>0.7622489972222245</v>
      </c>
    </row>
    <row r="173" spans="1:7" x14ac:dyDescent="0.2">
      <c r="A173">
        <v>165</v>
      </c>
      <c r="B173">
        <v>4.0667629822096698</v>
      </c>
      <c r="C173">
        <v>6784.1628066612093</v>
      </c>
      <c r="D173">
        <v>6.8634745300684186</v>
      </c>
      <c r="E173">
        <v>6.8634745300684186</v>
      </c>
      <c r="F173">
        <v>6.8634745300684186</v>
      </c>
      <c r="G173">
        <v>0.20782627532021755</v>
      </c>
    </row>
    <row r="174" spans="1:7" x14ac:dyDescent="0.2">
      <c r="A174">
        <v>166</v>
      </c>
      <c r="B174">
        <v>4.5430656089019239</v>
      </c>
      <c r="C174">
        <v>6396.1274896163231</v>
      </c>
      <c r="D174">
        <v>6.2100530569769044</v>
      </c>
      <c r="E174">
        <v>4.0000058854833771</v>
      </c>
      <c r="F174">
        <v>4</v>
      </c>
      <c r="G174">
        <v>7.3568542223323263E-2</v>
      </c>
    </row>
    <row r="175" spans="1:7" x14ac:dyDescent="0.2">
      <c r="A175">
        <v>167</v>
      </c>
      <c r="B175">
        <v>4.3410408054902376</v>
      </c>
      <c r="C175">
        <v>6199.1674563270453</v>
      </c>
      <c r="D175">
        <v>8.1995548324430185</v>
      </c>
      <c r="E175">
        <v>8.1995548324430185</v>
      </c>
      <c r="F175">
        <v>8.1995548324430185</v>
      </c>
      <c r="G175">
        <v>0.41877767003206012</v>
      </c>
    </row>
    <row r="176" spans="1:7" x14ac:dyDescent="0.2">
      <c r="A176">
        <v>168</v>
      </c>
      <c r="B176">
        <v>4.0184334589732549</v>
      </c>
      <c r="C176">
        <v>6496.4025921123757</v>
      </c>
      <c r="D176">
        <v>9.6442472146941043</v>
      </c>
      <c r="E176">
        <v>9.5998032732528138</v>
      </c>
      <c r="F176">
        <v>9.6</v>
      </c>
      <c r="G176">
        <v>0.98032732528129762</v>
      </c>
    </row>
    <row r="177" spans="1:7" x14ac:dyDescent="0.2">
      <c r="A177">
        <v>169</v>
      </c>
      <c r="B177">
        <v>4.007509429417035</v>
      </c>
      <c r="C177">
        <v>6790.4439681520307</v>
      </c>
      <c r="D177">
        <v>6.7422689618703728</v>
      </c>
      <c r="E177">
        <v>6.0166940749853168</v>
      </c>
      <c r="F177">
        <v>6.7422689618703728</v>
      </c>
      <c r="G177">
        <v>0.12572369945368816</v>
      </c>
    </row>
    <row r="178" spans="1:7" x14ac:dyDescent="0.2">
      <c r="A178">
        <v>170</v>
      </c>
      <c r="B178">
        <v>4.1179900864615284</v>
      </c>
      <c r="C178">
        <v>6271.4164918627057</v>
      </c>
      <c r="D178">
        <v>9.6443047232508228</v>
      </c>
      <c r="E178">
        <v>9.5999622628099246</v>
      </c>
      <c r="F178">
        <v>9.6</v>
      </c>
      <c r="G178">
        <v>0.9962262809924376</v>
      </c>
    </row>
    <row r="179" spans="1:7" x14ac:dyDescent="0.2">
      <c r="A179">
        <v>171</v>
      </c>
      <c r="B179">
        <v>4.126725385204761</v>
      </c>
      <c r="C179">
        <v>6549.2626307129958</v>
      </c>
      <c r="D179">
        <v>9.6441559335895501</v>
      </c>
      <c r="E179">
        <v>9.5995509152870877</v>
      </c>
      <c r="F179">
        <v>9.6</v>
      </c>
      <c r="G179">
        <v>0.95509152870883496</v>
      </c>
    </row>
    <row r="180" spans="1:7" x14ac:dyDescent="0.2">
      <c r="A180">
        <v>172</v>
      </c>
      <c r="B180">
        <v>4.3335741335605888</v>
      </c>
      <c r="C180">
        <v>6220.1694597691185</v>
      </c>
      <c r="D180">
        <v>8.2757699427310616</v>
      </c>
      <c r="E180">
        <v>8.2757699427310616</v>
      </c>
      <c r="F180">
        <v>8.2757699427310616</v>
      </c>
      <c r="G180">
        <v>0.60694477481882669</v>
      </c>
    </row>
    <row r="181" spans="1:7" x14ac:dyDescent="0.2">
      <c r="A181">
        <v>173</v>
      </c>
      <c r="B181">
        <v>3.8234512864898256</v>
      </c>
      <c r="C181">
        <v>6306.7994708883825</v>
      </c>
      <c r="D181">
        <v>8.2517197327557454</v>
      </c>
      <c r="E181">
        <v>8.2517197327557454</v>
      </c>
      <c r="F181">
        <v>8.2517197327557454</v>
      </c>
      <c r="G181">
        <v>0.53946318531489545</v>
      </c>
    </row>
    <row r="182" spans="1:7" x14ac:dyDescent="0.2">
      <c r="A182">
        <v>174</v>
      </c>
      <c r="B182">
        <v>3.8234594018412147</v>
      </c>
      <c r="C182">
        <v>6719.6037236026177</v>
      </c>
      <c r="D182">
        <v>6.8662137144637789</v>
      </c>
      <c r="E182">
        <v>6.8662137144637789</v>
      </c>
      <c r="F182">
        <v>6.8662137144637789</v>
      </c>
      <c r="G182">
        <v>0.22332432873438213</v>
      </c>
    </row>
    <row r="183" spans="1:7" x14ac:dyDescent="0.2">
      <c r="A183">
        <v>175</v>
      </c>
      <c r="B183">
        <v>3.9829363665916158</v>
      </c>
      <c r="C183">
        <v>6492.4080509280375</v>
      </c>
      <c r="D183">
        <v>9.3572904549074014</v>
      </c>
      <c r="E183">
        <v>9.4277848643533826</v>
      </c>
      <c r="F183">
        <v>9.3572904549074014</v>
      </c>
      <c r="G183">
        <v>0.89576985911227991</v>
      </c>
    </row>
    <row r="184" spans="1:7" x14ac:dyDescent="0.2">
      <c r="A184">
        <v>176</v>
      </c>
      <c r="B184">
        <v>4.1242048530746054</v>
      </c>
      <c r="C184">
        <v>6513.058875356779</v>
      </c>
      <c r="D184">
        <v>9.0760384205578379</v>
      </c>
      <c r="E184">
        <v>9.0760384205578379</v>
      </c>
      <c r="F184">
        <v>9.0760384205578379</v>
      </c>
      <c r="G184">
        <v>0.78914611993337658</v>
      </c>
    </row>
    <row r="185" spans="1:7" x14ac:dyDescent="0.2">
      <c r="A185">
        <v>177</v>
      </c>
      <c r="B185">
        <v>4.4681410107908794</v>
      </c>
      <c r="C185">
        <v>6196.7828104992177</v>
      </c>
      <c r="D185">
        <v>6.4761333890258328</v>
      </c>
      <c r="E185">
        <v>4.0000079714731314</v>
      </c>
      <c r="F185">
        <v>4</v>
      </c>
      <c r="G185">
        <v>9.9643414143389897E-2</v>
      </c>
    </row>
    <row r="186" spans="1:7" x14ac:dyDescent="0.2">
      <c r="A186">
        <v>178</v>
      </c>
      <c r="B186">
        <v>4.6295893950351887</v>
      </c>
      <c r="C186">
        <v>6448.748618583345</v>
      </c>
      <c r="D186">
        <v>8.1976220163931064</v>
      </c>
      <c r="E186">
        <v>8.1976220163931064</v>
      </c>
      <c r="F186">
        <v>8.1976220163931064</v>
      </c>
      <c r="G186">
        <v>0.41515034023000635</v>
      </c>
    </row>
    <row r="187" spans="1:7" x14ac:dyDescent="0.2">
      <c r="A187">
        <v>179</v>
      </c>
      <c r="B187">
        <v>4.1863561682148029</v>
      </c>
      <c r="C187">
        <v>6493.7675373904422</v>
      </c>
      <c r="D187">
        <v>8.2632145805968396</v>
      </c>
      <c r="E187">
        <v>8.2632145805968396</v>
      </c>
      <c r="F187">
        <v>8.2632145805968396</v>
      </c>
      <c r="G187">
        <v>0.59051394783857147</v>
      </c>
    </row>
    <row r="188" spans="1:7" x14ac:dyDescent="0.2">
      <c r="A188">
        <v>180</v>
      </c>
      <c r="B188">
        <v>4.1872157813907389</v>
      </c>
      <c r="C188">
        <v>6550.6760630983563</v>
      </c>
      <c r="D188">
        <v>8.1984745967334813</v>
      </c>
      <c r="E188">
        <v>8.1984745967334813</v>
      </c>
      <c r="F188">
        <v>8.1984745967334813</v>
      </c>
      <c r="G188">
        <v>0.41675038389553093</v>
      </c>
    </row>
    <row r="189" spans="1:7" x14ac:dyDescent="0.2">
      <c r="A189">
        <v>181</v>
      </c>
      <c r="B189">
        <v>3.8913071686819349</v>
      </c>
      <c r="C189">
        <v>6277.0904757899871</v>
      </c>
      <c r="D189">
        <v>9.0501678143715871</v>
      </c>
      <c r="E189">
        <v>9.0501678143715871</v>
      </c>
      <c r="F189">
        <v>9.0501678143715871</v>
      </c>
      <c r="G189">
        <v>0.77365723645027196</v>
      </c>
    </row>
    <row r="190" spans="1:7" x14ac:dyDescent="0.2">
      <c r="A190">
        <v>182</v>
      </c>
      <c r="B190">
        <v>4.6295847976181275</v>
      </c>
      <c r="C190">
        <v>6238.6585836276145</v>
      </c>
      <c r="D190">
        <v>8.2119934478207917</v>
      </c>
      <c r="E190">
        <v>8.2119934478207917</v>
      </c>
      <c r="F190">
        <v>8.2119934478207917</v>
      </c>
      <c r="G190">
        <v>0.44212130910114417</v>
      </c>
    </row>
    <row r="191" spans="1:7" x14ac:dyDescent="0.2">
      <c r="A191">
        <v>183</v>
      </c>
      <c r="B191">
        <v>4.2553302489554978</v>
      </c>
      <c r="C191">
        <v>6785.3764501895839</v>
      </c>
      <c r="D191">
        <v>5.9230741604592669</v>
      </c>
      <c r="E191">
        <v>4.0000020538267194</v>
      </c>
      <c r="F191">
        <v>4</v>
      </c>
      <c r="G191">
        <v>2.5672833994420441E-2</v>
      </c>
    </row>
    <row r="192" spans="1:7" x14ac:dyDescent="0.2">
      <c r="A192">
        <v>184</v>
      </c>
      <c r="B192">
        <v>4.6288171035196397</v>
      </c>
      <c r="C192">
        <v>6739.7753133670376</v>
      </c>
      <c r="D192">
        <v>8.7575873048867603</v>
      </c>
      <c r="E192">
        <v>8.7575873048867603</v>
      </c>
      <c r="F192">
        <v>8.7575873048867603</v>
      </c>
      <c r="G192">
        <v>0.73570558911182582</v>
      </c>
    </row>
    <row r="193" spans="1:7" x14ac:dyDescent="0.2">
      <c r="A193">
        <v>185</v>
      </c>
      <c r="B193">
        <v>4.4733991675596751</v>
      </c>
      <c r="C193">
        <v>6699.9844875099234</v>
      </c>
      <c r="D193">
        <v>8.575828671063336</v>
      </c>
      <c r="E193">
        <v>8.575828671063336</v>
      </c>
      <c r="F193">
        <v>8.575828671063336</v>
      </c>
      <c r="G193">
        <v>0.71258404395323804</v>
      </c>
    </row>
    <row r="194" spans="1:7" x14ac:dyDescent="0.2">
      <c r="A194">
        <v>186</v>
      </c>
      <c r="B194">
        <v>4.1955777224161457</v>
      </c>
      <c r="C194">
        <v>6692.2171472162972</v>
      </c>
      <c r="D194">
        <v>7.7125005691245949</v>
      </c>
      <c r="E194">
        <v>7.7125005691245949</v>
      </c>
      <c r="F194">
        <v>7.7125005691245949</v>
      </c>
      <c r="G194">
        <v>0.35282531945519741</v>
      </c>
    </row>
    <row r="195" spans="1:7" x14ac:dyDescent="0.2">
      <c r="A195">
        <v>187</v>
      </c>
      <c r="B195">
        <v>4.326898817723035</v>
      </c>
      <c r="C195">
        <v>6279.8999397272737</v>
      </c>
      <c r="D195">
        <v>6.7715017521228749</v>
      </c>
      <c r="E195">
        <v>6.2412810435920072</v>
      </c>
      <c r="F195">
        <v>6.7715017521228749</v>
      </c>
      <c r="G195">
        <v>0.12858840296570873</v>
      </c>
    </row>
    <row r="196" spans="1:7" x14ac:dyDescent="0.2">
      <c r="A196">
        <v>188</v>
      </c>
      <c r="B196">
        <v>4.0772253066243733</v>
      </c>
      <c r="C196">
        <v>6196.7741127559639</v>
      </c>
      <c r="D196">
        <v>7.4686086400731657</v>
      </c>
      <c r="E196">
        <v>7.4686086400731657</v>
      </c>
      <c r="F196">
        <v>7.4686086400731657</v>
      </c>
      <c r="G196">
        <v>0.32434860078486349</v>
      </c>
    </row>
    <row r="197" spans="1:7" x14ac:dyDescent="0.2">
      <c r="A197">
        <v>189</v>
      </c>
      <c r="B197">
        <v>4.3299171906163316</v>
      </c>
      <c r="C197">
        <v>6790.4295060648074</v>
      </c>
      <c r="D197">
        <v>8.7070353661162283</v>
      </c>
      <c r="E197">
        <v>8.7070353661162283</v>
      </c>
      <c r="F197">
        <v>8.7070353661162283</v>
      </c>
      <c r="G197">
        <v>0.7292748688178311</v>
      </c>
    </row>
    <row r="198" spans="1:7" x14ac:dyDescent="0.2">
      <c r="A198">
        <v>190</v>
      </c>
      <c r="B198">
        <v>4.2452613327829773</v>
      </c>
      <c r="C198">
        <v>6503.7486561057895</v>
      </c>
      <c r="D198">
        <v>8.2803367991204571</v>
      </c>
      <c r="E198">
        <v>8.2803367991204571</v>
      </c>
      <c r="F198">
        <v>8.2803367991204571</v>
      </c>
      <c r="G198">
        <v>0.61281919035101762</v>
      </c>
    </row>
    <row r="199" spans="1:7" x14ac:dyDescent="0.2">
      <c r="A199">
        <v>191</v>
      </c>
      <c r="B199">
        <v>3.8448167950191947</v>
      </c>
      <c r="C199">
        <v>6272.9848454940111</v>
      </c>
      <c r="D199">
        <v>7.0964578015818169</v>
      </c>
      <c r="E199">
        <v>7.0964578015818169</v>
      </c>
      <c r="F199">
        <v>7.0964578015818169</v>
      </c>
      <c r="G199">
        <v>0.26529160945939168</v>
      </c>
    </row>
    <row r="200" spans="1:7" x14ac:dyDescent="0.2">
      <c r="A200">
        <v>192</v>
      </c>
      <c r="B200">
        <v>4.4607414388785669</v>
      </c>
      <c r="C200">
        <v>6451.2617530375901</v>
      </c>
      <c r="D200">
        <v>6.8580258490387589</v>
      </c>
      <c r="E200">
        <v>6.8580258490387589</v>
      </c>
      <c r="F200">
        <v>6.8580258490387589</v>
      </c>
      <c r="G200">
        <v>0.17699813911388584</v>
      </c>
    </row>
    <row r="201" spans="1:7" x14ac:dyDescent="0.2">
      <c r="A201">
        <v>193</v>
      </c>
      <c r="B201">
        <v>4.628763374396125</v>
      </c>
      <c r="C201">
        <v>6570.7593098376637</v>
      </c>
      <c r="D201">
        <v>6.8589220481557396</v>
      </c>
      <c r="E201">
        <v>6.8589220481557396</v>
      </c>
      <c r="F201">
        <v>6.8589220481557396</v>
      </c>
      <c r="G201">
        <v>0.18206875130349506</v>
      </c>
    </row>
    <row r="202" spans="1:7" x14ac:dyDescent="0.2">
      <c r="A202">
        <v>194</v>
      </c>
      <c r="B202">
        <v>3.8655682822088582</v>
      </c>
      <c r="C202">
        <v>6323.0825498796758</v>
      </c>
      <c r="D202">
        <v>5.9231107399687604</v>
      </c>
      <c r="E202">
        <v>4.0000026943030829</v>
      </c>
      <c r="F202">
        <v>4</v>
      </c>
      <c r="G202">
        <v>3.3678788542207051E-2</v>
      </c>
    </row>
    <row r="203" spans="1:7" x14ac:dyDescent="0.2">
      <c r="A203">
        <v>195</v>
      </c>
      <c r="B203">
        <v>4.5464481716791258</v>
      </c>
      <c r="C203">
        <v>6783.4949663505913</v>
      </c>
      <c r="D203">
        <v>6.8629003896427063</v>
      </c>
      <c r="E203">
        <v>6.8629003896427063</v>
      </c>
      <c r="F203">
        <v>6.8629003896427063</v>
      </c>
      <c r="G203">
        <v>0.20457784158936188</v>
      </c>
    </row>
    <row r="204" spans="1:7" x14ac:dyDescent="0.2">
      <c r="A204">
        <v>196</v>
      </c>
      <c r="B204">
        <v>4.4509001955144631</v>
      </c>
      <c r="C204">
        <v>6766.5173245563064</v>
      </c>
      <c r="D204">
        <v>7.7257708982452975</v>
      </c>
      <c r="E204">
        <v>7.7257708982452975</v>
      </c>
      <c r="F204">
        <v>7.7257708982452975</v>
      </c>
      <c r="G204">
        <v>0.35437475748089486</v>
      </c>
    </row>
    <row r="205" spans="1:7" x14ac:dyDescent="0.2">
      <c r="A205">
        <v>197</v>
      </c>
      <c r="B205">
        <v>4.1598449480003774</v>
      </c>
      <c r="C205">
        <v>6384.0610131033018</v>
      </c>
      <c r="D205">
        <v>7.3173902633222347</v>
      </c>
      <c r="E205">
        <v>7.3173902633222347</v>
      </c>
      <c r="F205">
        <v>7.3173902633222347</v>
      </c>
      <c r="G205">
        <v>0.30188381878609855</v>
      </c>
    </row>
    <row r="206" spans="1:7" x14ac:dyDescent="0.2">
      <c r="A206">
        <v>198</v>
      </c>
      <c r="B206">
        <v>4.5408337918251345</v>
      </c>
      <c r="C206">
        <v>6484.4263035068252</v>
      </c>
      <c r="D206">
        <v>9.0661962816390389</v>
      </c>
      <c r="E206">
        <v>9.0661962816390389</v>
      </c>
      <c r="F206">
        <v>9.0661962816390389</v>
      </c>
      <c r="G206">
        <v>0.78325357370387139</v>
      </c>
    </row>
    <row r="207" spans="1:7" x14ac:dyDescent="0.2">
      <c r="A207">
        <v>199</v>
      </c>
      <c r="B207">
        <v>4.4171484139052497</v>
      </c>
      <c r="C207">
        <v>6653.5248930336575</v>
      </c>
      <c r="D207">
        <v>9.1573431840897968</v>
      </c>
      <c r="E207">
        <v>9.1573431840897968</v>
      </c>
      <c r="F207">
        <v>9.1573431840897968</v>
      </c>
      <c r="G207">
        <v>0.83782375817276156</v>
      </c>
    </row>
    <row r="208" spans="1:7" x14ac:dyDescent="0.2">
      <c r="A208">
        <v>200</v>
      </c>
      <c r="B208">
        <v>4.6292763327697459</v>
      </c>
      <c r="C208">
        <v>6487.0143634157785</v>
      </c>
      <c r="D208">
        <v>9.31861353365219</v>
      </c>
      <c r="E208">
        <v>9.3717232160336863</v>
      </c>
      <c r="F208">
        <v>9.31861353365219</v>
      </c>
      <c r="G208">
        <v>0.88784534514179569</v>
      </c>
    </row>
    <row r="209" spans="1:7" x14ac:dyDescent="0.2">
      <c r="A209">
        <v>201</v>
      </c>
      <c r="B209">
        <v>3.9749301052819321</v>
      </c>
      <c r="C209">
        <v>6526.6524070678806</v>
      </c>
      <c r="D209">
        <v>8.6559081053600551</v>
      </c>
      <c r="E209">
        <v>8.6559081053600551</v>
      </c>
      <c r="F209">
        <v>8.6559081053600551</v>
      </c>
      <c r="G209">
        <v>0.72277096172114164</v>
      </c>
    </row>
    <row r="210" spans="1:7" x14ac:dyDescent="0.2">
      <c r="A210">
        <v>202</v>
      </c>
      <c r="B210">
        <v>3.8990605418138808</v>
      </c>
      <c r="C210">
        <v>6409.6486150407609</v>
      </c>
      <c r="D210">
        <v>7.1320995723333054</v>
      </c>
      <c r="E210">
        <v>7.1320995723333054</v>
      </c>
      <c r="F210">
        <v>7.1320995723333054</v>
      </c>
      <c r="G210">
        <v>0.27119482135427997</v>
      </c>
    </row>
    <row r="211" spans="1:7" x14ac:dyDescent="0.2">
      <c r="A211">
        <v>203</v>
      </c>
      <c r="B211">
        <v>4.4819411136727538</v>
      </c>
      <c r="C211">
        <v>6468.4763905536502</v>
      </c>
      <c r="D211">
        <v>8.3280182484685383</v>
      </c>
      <c r="E211">
        <v>8.3280182484685383</v>
      </c>
      <c r="F211">
        <v>8.3280182484685383</v>
      </c>
      <c r="G211">
        <v>0.67415255027407606</v>
      </c>
    </row>
    <row r="212" spans="1:7" x14ac:dyDescent="0.2">
      <c r="A212">
        <v>204</v>
      </c>
      <c r="B212">
        <v>4.2700683140644609</v>
      </c>
      <c r="C212">
        <v>6530.8330446523332</v>
      </c>
      <c r="D212">
        <v>7.21319890630161</v>
      </c>
      <c r="E212">
        <v>7.21319890630161</v>
      </c>
      <c r="F212">
        <v>7.21319890630161</v>
      </c>
      <c r="G212">
        <v>0.28462699778252909</v>
      </c>
    </row>
    <row r="213" spans="1:7" x14ac:dyDescent="0.2">
      <c r="A213">
        <v>205</v>
      </c>
      <c r="B213">
        <v>3.9297214205773754</v>
      </c>
      <c r="C213">
        <v>6499.8871777748845</v>
      </c>
      <c r="D213">
        <v>5.9231509659894996</v>
      </c>
      <c r="E213">
        <v>4.0000033986267844</v>
      </c>
      <c r="F213">
        <v>4</v>
      </c>
      <c r="G213">
        <v>4.248283480025894E-2</v>
      </c>
    </row>
    <row r="214" spans="1:7" x14ac:dyDescent="0.2">
      <c r="A214">
        <v>206</v>
      </c>
      <c r="B214">
        <v>4.1832550093396419</v>
      </c>
      <c r="C214">
        <v>6402.6314555847403</v>
      </c>
      <c r="D214">
        <v>6.5378696708448398</v>
      </c>
      <c r="E214">
        <v>4.4463541669482396</v>
      </c>
      <c r="F214">
        <v>6.5378696708448398</v>
      </c>
      <c r="G214">
        <v>0.10569333759641586</v>
      </c>
    </row>
    <row r="215" spans="1:7" x14ac:dyDescent="0.2">
      <c r="A215">
        <v>207</v>
      </c>
      <c r="B215">
        <v>4.6295803256768462</v>
      </c>
      <c r="C215">
        <v>6196.7571351843162</v>
      </c>
      <c r="D215">
        <v>7.3960712184766155</v>
      </c>
      <c r="E215">
        <v>7.3960712184766155</v>
      </c>
      <c r="F215">
        <v>7.3960712184766155</v>
      </c>
      <c r="G215">
        <v>0.31491544826396639</v>
      </c>
    </row>
    <row r="216" spans="1:7" x14ac:dyDescent="0.2">
      <c r="A216">
        <v>208</v>
      </c>
      <c r="B216">
        <v>4.3585586912738066</v>
      </c>
      <c r="C216">
        <v>6471.555719560989</v>
      </c>
      <c r="D216">
        <v>6.5423284246185336</v>
      </c>
      <c r="E216">
        <v>4.4806094667382386</v>
      </c>
      <c r="F216">
        <v>6.5423284246185336</v>
      </c>
      <c r="G216">
        <v>0.10613027869866468</v>
      </c>
    </row>
    <row r="217" spans="1:7" x14ac:dyDescent="0.2">
      <c r="A217">
        <v>209</v>
      </c>
      <c r="B217">
        <v>4.629393099682205</v>
      </c>
      <c r="C217">
        <v>6575.1070421184049</v>
      </c>
      <c r="D217">
        <v>8.2710503088061902</v>
      </c>
      <c r="E217">
        <v>8.2710503088061902</v>
      </c>
      <c r="F217">
        <v>8.2710503088061902</v>
      </c>
      <c r="G217">
        <v>0.60087383926261073</v>
      </c>
    </row>
    <row r="218" spans="1:7" x14ac:dyDescent="0.2">
      <c r="A218">
        <v>210</v>
      </c>
      <c r="B218">
        <v>4.2110904249279173</v>
      </c>
      <c r="C218">
        <v>6387.037822287004</v>
      </c>
      <c r="D218">
        <v>8.2559713819108325</v>
      </c>
      <c r="E218">
        <v>8.2559713819108325</v>
      </c>
      <c r="F218">
        <v>8.2559713819108325</v>
      </c>
      <c r="G218">
        <v>0.55834555195000624</v>
      </c>
    </row>
    <row r="219" spans="1:7" x14ac:dyDescent="0.2">
      <c r="A219">
        <v>211</v>
      </c>
      <c r="B219">
        <v>4.188388679390755</v>
      </c>
      <c r="C219">
        <v>6782.6896620725338</v>
      </c>
      <c r="D219">
        <v>5.9230460761726089</v>
      </c>
      <c r="E219">
        <v>4.0000015620945435</v>
      </c>
      <c r="F219">
        <v>4</v>
      </c>
      <c r="G219">
        <v>1.9526181794592687E-2</v>
      </c>
    </row>
    <row r="220" spans="1:7" x14ac:dyDescent="0.2">
      <c r="A220">
        <v>212</v>
      </c>
      <c r="B220">
        <v>4.1886480344700976</v>
      </c>
      <c r="C220">
        <v>6494.9816390827827</v>
      </c>
      <c r="D220">
        <v>8.7278931551481147</v>
      </c>
      <c r="E220">
        <v>8.7278931551481147</v>
      </c>
      <c r="F220">
        <v>8.7278931551481147</v>
      </c>
      <c r="G220">
        <v>0.73192819152863886</v>
      </c>
    </row>
    <row r="221" spans="1:7" x14ac:dyDescent="0.2">
      <c r="A221">
        <v>213</v>
      </c>
      <c r="B221">
        <v>4.4352709716534244</v>
      </c>
      <c r="C221">
        <v>6544.9389449417922</v>
      </c>
      <c r="D221">
        <v>7.9994440114973475</v>
      </c>
      <c r="E221">
        <v>7.9994440114973475</v>
      </c>
      <c r="F221">
        <v>7.9994440114973475</v>
      </c>
      <c r="G221">
        <v>0.38632871464554419</v>
      </c>
    </row>
    <row r="222" spans="1:7" x14ac:dyDescent="0.2">
      <c r="A222">
        <v>214</v>
      </c>
      <c r="B222">
        <v>4.27992773828342</v>
      </c>
      <c r="C222">
        <v>6683.4370434839384</v>
      </c>
      <c r="D222">
        <v>7.0053913741431577</v>
      </c>
      <c r="E222">
        <v>7.0053913741431577</v>
      </c>
      <c r="F222">
        <v>7.0053913741431577</v>
      </c>
      <c r="G222">
        <v>0.25020862097856789</v>
      </c>
    </row>
    <row r="223" spans="1:7" x14ac:dyDescent="0.2">
      <c r="A223">
        <v>215</v>
      </c>
      <c r="B223">
        <v>4.3094210336815637</v>
      </c>
      <c r="C223">
        <v>6491.1601028522991</v>
      </c>
      <c r="D223">
        <v>8.245493766392304</v>
      </c>
      <c r="E223">
        <v>8.245493766392304</v>
      </c>
      <c r="F223">
        <v>8.245493766392304</v>
      </c>
      <c r="G223">
        <v>0.51181250783796717</v>
      </c>
    </row>
    <row r="224" spans="1:7" x14ac:dyDescent="0.2">
      <c r="A224">
        <v>216</v>
      </c>
      <c r="B224">
        <v>4.0134349221862919</v>
      </c>
      <c r="C224">
        <v>6382.2781251353481</v>
      </c>
      <c r="D224">
        <v>9.5533891462859728</v>
      </c>
      <c r="E224">
        <v>9.5993594851783151</v>
      </c>
      <c r="F224">
        <v>9.6</v>
      </c>
      <c r="G224">
        <v>0.93594851783149613</v>
      </c>
    </row>
    <row r="225" spans="1:7" x14ac:dyDescent="0.2">
      <c r="A225">
        <v>217</v>
      </c>
      <c r="B225">
        <v>4.2712382362754875</v>
      </c>
      <c r="C225">
        <v>6196.7693190989685</v>
      </c>
      <c r="D225">
        <v>5.9230768867480368</v>
      </c>
      <c r="E225">
        <v>4.0000021015617371</v>
      </c>
      <c r="F225">
        <v>4</v>
      </c>
      <c r="G225">
        <v>2.6269521710525622E-2</v>
      </c>
    </row>
    <row r="226" spans="1:7" x14ac:dyDescent="0.2">
      <c r="A226">
        <v>218</v>
      </c>
      <c r="B226">
        <v>4.486459665397124</v>
      </c>
      <c r="C226">
        <v>6196.770857795218</v>
      </c>
      <c r="D226">
        <v>8.2851123273777159</v>
      </c>
      <c r="E226">
        <v>8.2851123273777159</v>
      </c>
      <c r="F226">
        <v>8.2851123273777159</v>
      </c>
      <c r="G226">
        <v>0.61896202362118335</v>
      </c>
    </row>
    <row r="227" spans="1:7" x14ac:dyDescent="0.2">
      <c r="A227">
        <v>219</v>
      </c>
      <c r="B227">
        <v>4.1332714920258953</v>
      </c>
      <c r="C227">
        <v>6572.0504195109106</v>
      </c>
      <c r="D227">
        <v>7.4639931438523535</v>
      </c>
      <c r="E227">
        <v>7.4639931438523535</v>
      </c>
      <c r="F227">
        <v>7.4639931438523535</v>
      </c>
      <c r="G227">
        <v>0.32380969739468063</v>
      </c>
    </row>
    <row r="228" spans="1:7" x14ac:dyDescent="0.2">
      <c r="A228">
        <v>220</v>
      </c>
      <c r="B228">
        <v>3.997231892414288</v>
      </c>
      <c r="C228">
        <v>6625.7400846924647</v>
      </c>
      <c r="D228">
        <v>6.916483293899538</v>
      </c>
      <c r="E228">
        <v>6.916483293899538</v>
      </c>
      <c r="F228">
        <v>6.916483293899538</v>
      </c>
      <c r="G228">
        <v>0.23548311139305195</v>
      </c>
    </row>
    <row r="229" spans="1:7" x14ac:dyDescent="0.2">
      <c r="A229">
        <v>221</v>
      </c>
      <c r="B229">
        <v>4.0168426351258653</v>
      </c>
      <c r="C229">
        <v>6630.9610717102751</v>
      </c>
      <c r="D229">
        <v>6.3575503156364102</v>
      </c>
      <c r="E229">
        <v>4.0000070418175113</v>
      </c>
      <c r="F229">
        <v>4</v>
      </c>
      <c r="G229">
        <v>8.8022718894300675E-2</v>
      </c>
    </row>
    <row r="230" spans="1:7" x14ac:dyDescent="0.2">
      <c r="A230">
        <v>222</v>
      </c>
      <c r="B230">
        <v>4.5257428168588651</v>
      </c>
      <c r="C230">
        <v>6487.7323988665275</v>
      </c>
      <c r="D230">
        <v>7.5203073779014353</v>
      </c>
      <c r="E230">
        <v>7.5203073779014353</v>
      </c>
      <c r="F230">
        <v>7.5203073779014353</v>
      </c>
      <c r="G230">
        <v>0.33038492358764282</v>
      </c>
    </row>
    <row r="231" spans="1:7" x14ac:dyDescent="0.2">
      <c r="A231">
        <v>223</v>
      </c>
      <c r="B231">
        <v>3.9982516725504622</v>
      </c>
      <c r="C231">
        <v>6477.8728178144747</v>
      </c>
      <c r="D231">
        <v>8.2509895097571313</v>
      </c>
      <c r="E231">
        <v>8.2509895097571313</v>
      </c>
      <c r="F231">
        <v>8.2509895097571313</v>
      </c>
      <c r="G231">
        <v>0.5362201288249856</v>
      </c>
    </row>
    <row r="232" spans="1:7" x14ac:dyDescent="0.2">
      <c r="A232">
        <v>224</v>
      </c>
      <c r="B232">
        <v>4.1862022805656727</v>
      </c>
      <c r="C232">
        <v>6196.7592739341617</v>
      </c>
      <c r="D232">
        <v>8.0690560082383236</v>
      </c>
      <c r="E232">
        <v>8.0690560082383236</v>
      </c>
      <c r="F232">
        <v>8.0690560082383236</v>
      </c>
      <c r="G232">
        <v>0.39445658199639444</v>
      </c>
    </row>
    <row r="233" spans="1:7" x14ac:dyDescent="0.2">
      <c r="A233">
        <v>225</v>
      </c>
      <c r="B233">
        <v>4.1940595233067954</v>
      </c>
      <c r="C233">
        <v>6242.2713655010393</v>
      </c>
      <c r="D233">
        <v>9.129440958463622</v>
      </c>
      <c r="E233">
        <v>9.129440958463622</v>
      </c>
      <c r="F233">
        <v>9.129440958463622</v>
      </c>
      <c r="G233">
        <v>0.82111853222900966</v>
      </c>
    </row>
    <row r="234" spans="1:7" x14ac:dyDescent="0.2">
      <c r="A234">
        <v>226</v>
      </c>
      <c r="B234">
        <v>4.6294347039470516</v>
      </c>
      <c r="C234">
        <v>6487.9925899599939</v>
      </c>
      <c r="D234">
        <v>9.3043687219109952</v>
      </c>
      <c r="E234">
        <v>9.3510755636276031</v>
      </c>
      <c r="F234">
        <v>9.3043687219109952</v>
      </c>
      <c r="G234">
        <v>0.88492672582085397</v>
      </c>
    </row>
    <row r="235" spans="1:7" x14ac:dyDescent="0.2">
      <c r="A235">
        <v>227</v>
      </c>
      <c r="B235">
        <v>3.9092459034353189</v>
      </c>
      <c r="C235">
        <v>6250.6640926202253</v>
      </c>
      <c r="D235">
        <v>8.255166295326104</v>
      </c>
      <c r="E235">
        <v>8.255166295326104</v>
      </c>
      <c r="F235">
        <v>8.255166295326104</v>
      </c>
      <c r="G235">
        <v>0.55477001231554202</v>
      </c>
    </row>
    <row r="236" spans="1:7" x14ac:dyDescent="0.2">
      <c r="A236">
        <v>228</v>
      </c>
      <c r="B236">
        <v>4.4264124018135727</v>
      </c>
      <c r="C236">
        <v>6273.3035603021317</v>
      </c>
      <c r="D236">
        <v>8.2439037078128941</v>
      </c>
      <c r="E236">
        <v>8.2439037078128941</v>
      </c>
      <c r="F236">
        <v>8.2439037078128941</v>
      </c>
      <c r="G236">
        <v>0.50475076121388718</v>
      </c>
    </row>
    <row r="237" spans="1:7" x14ac:dyDescent="0.2">
      <c r="A237">
        <v>229</v>
      </c>
      <c r="B237">
        <v>4.1854671700168256</v>
      </c>
      <c r="C237">
        <v>6223.6087813735294</v>
      </c>
      <c r="D237">
        <v>9.1173057279518144</v>
      </c>
      <c r="E237">
        <v>9.1173057279518144</v>
      </c>
      <c r="F237">
        <v>9.1173057279518144</v>
      </c>
      <c r="G237">
        <v>0.81385309862900823</v>
      </c>
    </row>
    <row r="238" spans="1:7" x14ac:dyDescent="0.2">
      <c r="A238">
        <v>230</v>
      </c>
      <c r="B238">
        <v>3.8918595196125412</v>
      </c>
      <c r="C238">
        <v>6670.8612218245535</v>
      </c>
      <c r="D238">
        <v>8.2394510122575113</v>
      </c>
      <c r="E238">
        <v>8.2394510122575113</v>
      </c>
      <c r="F238">
        <v>8.2394510122575113</v>
      </c>
      <c r="G238">
        <v>0.49365111804372891</v>
      </c>
    </row>
    <row r="239" spans="1:7" x14ac:dyDescent="0.2">
      <c r="A239">
        <v>231</v>
      </c>
      <c r="B239">
        <v>4.4885765975146317</v>
      </c>
      <c r="C239">
        <v>6710.0911816697599</v>
      </c>
      <c r="D239">
        <v>8.2486239335190934</v>
      </c>
      <c r="E239">
        <v>8.2486239335190934</v>
      </c>
      <c r="F239">
        <v>8.2486239335190934</v>
      </c>
      <c r="G239">
        <v>0.5257141636804944</v>
      </c>
    </row>
    <row r="240" spans="1:7" x14ac:dyDescent="0.2">
      <c r="A240">
        <v>232</v>
      </c>
      <c r="B240">
        <v>3.8234369897638776</v>
      </c>
      <c r="C240">
        <v>6629.2594693702695</v>
      </c>
      <c r="D240">
        <v>6.2481203928422451</v>
      </c>
      <c r="E240">
        <v>4.0000061839198384</v>
      </c>
      <c r="F240">
        <v>4</v>
      </c>
      <c r="G240">
        <v>7.7298997982241921E-2</v>
      </c>
    </row>
    <row r="241" spans="1:7" x14ac:dyDescent="0.2">
      <c r="A241">
        <v>233</v>
      </c>
      <c r="B241">
        <v>4.629270924004433</v>
      </c>
      <c r="C241">
        <v>6205.1193511715655</v>
      </c>
      <c r="D241">
        <v>6.8659713146533958</v>
      </c>
      <c r="E241">
        <v>6.8659713146533958</v>
      </c>
      <c r="F241">
        <v>6.8659713146533958</v>
      </c>
      <c r="G241">
        <v>0.22195285289826638</v>
      </c>
    </row>
    <row r="242" spans="1:7" x14ac:dyDescent="0.2">
      <c r="A242">
        <v>234</v>
      </c>
      <c r="B242">
        <v>4.4644992375710375</v>
      </c>
      <c r="C242">
        <v>6341.5334631893174</v>
      </c>
      <c r="D242">
        <v>8.3179102760943557</v>
      </c>
      <c r="E242">
        <v>8.3179102760943557</v>
      </c>
      <c r="F242">
        <v>8.3179102760943557</v>
      </c>
      <c r="G242">
        <v>0.66115051455170626</v>
      </c>
    </row>
    <row r="243" spans="1:7" x14ac:dyDescent="0.2">
      <c r="A243">
        <v>235</v>
      </c>
      <c r="B243">
        <v>4.2657047990423989</v>
      </c>
      <c r="C243">
        <v>6309.7660572517789</v>
      </c>
      <c r="D243">
        <v>8.2368609900008067</v>
      </c>
      <c r="E243">
        <v>8.2368609900008067</v>
      </c>
      <c r="F243">
        <v>8.2368609900008067</v>
      </c>
      <c r="G243">
        <v>0.48879040461983303</v>
      </c>
    </row>
    <row r="244" spans="1:7" x14ac:dyDescent="0.2">
      <c r="A244">
        <v>236</v>
      </c>
      <c r="B244">
        <v>4.6286048229581649</v>
      </c>
      <c r="C244">
        <v>6504.8941838908659</v>
      </c>
      <c r="D244">
        <v>7.049112403131061</v>
      </c>
      <c r="E244">
        <v>7.049112403131061</v>
      </c>
      <c r="F244">
        <v>7.049112403131061</v>
      </c>
      <c r="G244">
        <v>0.2574499699053005</v>
      </c>
    </row>
    <row r="245" spans="1:7" x14ac:dyDescent="0.2">
      <c r="A245">
        <v>237</v>
      </c>
      <c r="B245">
        <v>4.0189650522208851</v>
      </c>
      <c r="C245">
        <v>6714.0742730777911</v>
      </c>
      <c r="D245">
        <v>6.8539122223722</v>
      </c>
      <c r="E245">
        <v>6.8539122223722</v>
      </c>
      <c r="F245">
        <v>6.8539122223722</v>
      </c>
      <c r="G245">
        <v>0.15372361772268164</v>
      </c>
    </row>
    <row r="246" spans="1:7" x14ac:dyDescent="0.2">
      <c r="A246">
        <v>238</v>
      </c>
      <c r="B246">
        <v>3.9947139172398178</v>
      </c>
      <c r="C246">
        <v>6746.3817210206453</v>
      </c>
      <c r="D246">
        <v>6.7059978885214031</v>
      </c>
      <c r="E246">
        <v>5.7380340380475561</v>
      </c>
      <c r="F246">
        <v>6.7059978885214031</v>
      </c>
      <c r="G246">
        <v>0.12216927066635556</v>
      </c>
    </row>
    <row r="247" spans="1:7" x14ac:dyDescent="0.2">
      <c r="A247">
        <v>239</v>
      </c>
      <c r="B247">
        <v>4.1880470017688918</v>
      </c>
      <c r="C247">
        <v>6573.5876368197842</v>
      </c>
      <c r="D247">
        <v>9.6441628176734113</v>
      </c>
      <c r="E247">
        <v>9.5995699471930624</v>
      </c>
      <c r="F247">
        <v>9.6</v>
      </c>
      <c r="G247">
        <v>0.95699471930623858</v>
      </c>
    </row>
    <row r="248" spans="1:7" x14ac:dyDescent="0.2">
      <c r="A248">
        <v>240</v>
      </c>
      <c r="B248">
        <v>4.6281931903156339</v>
      </c>
      <c r="C248">
        <v>6577.978043034238</v>
      </c>
      <c r="D248">
        <v>9.0989005824800451</v>
      </c>
      <c r="E248">
        <v>9.0989005824800451</v>
      </c>
      <c r="F248">
        <v>9.0989005824800451</v>
      </c>
      <c r="G248">
        <v>0.80283383021104004</v>
      </c>
    </row>
    <row r="249" spans="1:7" x14ac:dyDescent="0.2">
      <c r="A249">
        <v>241</v>
      </c>
      <c r="B249">
        <v>4.1849643609668883</v>
      </c>
      <c r="C249">
        <v>6544.2370426974112</v>
      </c>
      <c r="D249">
        <v>6.8669092507381047</v>
      </c>
      <c r="E249">
        <v>6.8669092507381047</v>
      </c>
      <c r="F249">
        <v>6.8669092507381047</v>
      </c>
      <c r="G249">
        <v>0.22725960901315781</v>
      </c>
    </row>
    <row r="250" spans="1:7" x14ac:dyDescent="0.2">
      <c r="A250">
        <v>242</v>
      </c>
      <c r="B250">
        <v>4.093416337976401</v>
      </c>
      <c r="C250">
        <v>6437.422795084658</v>
      </c>
      <c r="D250">
        <v>8.7362723651086966</v>
      </c>
      <c r="E250">
        <v>8.7362723651086966</v>
      </c>
      <c r="F250">
        <v>8.7362723651086966</v>
      </c>
      <c r="G250">
        <v>0.73299411218077737</v>
      </c>
    </row>
    <row r="251" spans="1:7" x14ac:dyDescent="0.2">
      <c r="A251">
        <v>243</v>
      </c>
      <c r="B251">
        <v>4.6283510358681532</v>
      </c>
      <c r="C251">
        <v>6583.6931768340892</v>
      </c>
      <c r="D251">
        <v>5.9868897420410008</v>
      </c>
      <c r="E251">
        <v>4.0000041359501264</v>
      </c>
      <c r="F251">
        <v>4</v>
      </c>
      <c r="G251">
        <v>5.1699376586754657E-2</v>
      </c>
    </row>
    <row r="252" spans="1:7" x14ac:dyDescent="0.2">
      <c r="A252">
        <v>244</v>
      </c>
      <c r="B252">
        <v>4.629567768970289</v>
      </c>
      <c r="C252">
        <v>6280.9765374329181</v>
      </c>
      <c r="D252">
        <v>6.9372907612165413</v>
      </c>
      <c r="E252">
        <v>6.9372907612165413</v>
      </c>
      <c r="F252">
        <v>6.9372907612165413</v>
      </c>
      <c r="G252">
        <v>0.23892937362914191</v>
      </c>
    </row>
    <row r="253" spans="1:7" x14ac:dyDescent="0.2">
      <c r="A253">
        <v>245</v>
      </c>
      <c r="B253">
        <v>4.1842886516054527</v>
      </c>
      <c r="C253">
        <v>6325.5069600481002</v>
      </c>
      <c r="D253">
        <v>6.8610481022321483</v>
      </c>
      <c r="E253">
        <v>6.8610481022321483</v>
      </c>
      <c r="F253">
        <v>6.8610481022321483</v>
      </c>
      <c r="G253">
        <v>0.19409776975635853</v>
      </c>
    </row>
    <row r="254" spans="1:7" x14ac:dyDescent="0.2">
      <c r="A254">
        <v>246</v>
      </c>
      <c r="B254">
        <v>4.1832171066726715</v>
      </c>
      <c r="C254">
        <v>6259.7597496131712</v>
      </c>
      <c r="D254">
        <v>6.5968596283478327</v>
      </c>
      <c r="E254">
        <v>4.8995567391077879</v>
      </c>
      <c r="F254">
        <v>6.5968596283478327</v>
      </c>
      <c r="G254">
        <v>0.11147413159428959</v>
      </c>
    </row>
    <row r="255" spans="1:7" x14ac:dyDescent="0.2">
      <c r="A255">
        <v>247</v>
      </c>
      <c r="B255">
        <v>4.6295594869564809</v>
      </c>
      <c r="C255">
        <v>6707.4059673108013</v>
      </c>
      <c r="D255">
        <v>6.4512408614881309</v>
      </c>
      <c r="E255">
        <v>4.000007776323204</v>
      </c>
      <c r="F255">
        <v>4</v>
      </c>
      <c r="G255">
        <v>9.7204040055443544E-2</v>
      </c>
    </row>
    <row r="256" spans="1:7" x14ac:dyDescent="0.2">
      <c r="A256">
        <v>248</v>
      </c>
      <c r="B256">
        <v>3.971081630046271</v>
      </c>
      <c r="C256">
        <v>6298.9580545314393</v>
      </c>
      <c r="D256">
        <v>8.160008658156185</v>
      </c>
      <c r="E256">
        <v>8.160008658156185</v>
      </c>
      <c r="F256">
        <v>8.160008658156185</v>
      </c>
      <c r="G256">
        <v>0.40507617500263177</v>
      </c>
    </row>
    <row r="257" spans="1:7" x14ac:dyDescent="0.2">
      <c r="A257">
        <v>249</v>
      </c>
      <c r="B257">
        <v>4.01191498175801</v>
      </c>
      <c r="C257">
        <v>6244.9580867109535</v>
      </c>
      <c r="D257">
        <v>5.9230156959480453</v>
      </c>
      <c r="E257">
        <v>4.0000010301624309</v>
      </c>
      <c r="F257">
        <v>4</v>
      </c>
      <c r="G257">
        <v>1.2877030387724989E-2</v>
      </c>
    </row>
    <row r="258" spans="1:7" x14ac:dyDescent="0.2">
      <c r="A258">
        <v>250</v>
      </c>
      <c r="B258">
        <v>4.5715493201968052</v>
      </c>
      <c r="C258">
        <v>6623.1665199412973</v>
      </c>
      <c r="D258">
        <v>5.9229851268838187</v>
      </c>
      <c r="E258">
        <v>4.0000004949238956</v>
      </c>
      <c r="F258">
        <v>4</v>
      </c>
      <c r="G258">
        <v>6.186548690355044E-3</v>
      </c>
    </row>
    <row r="259" spans="1:7" x14ac:dyDescent="0.2">
      <c r="A259">
        <v>251</v>
      </c>
      <c r="B259">
        <v>4.6288784095777977</v>
      </c>
      <c r="C259">
        <v>6582.3868321532682</v>
      </c>
      <c r="D259">
        <v>8.3077089877477839</v>
      </c>
      <c r="E259">
        <v>8.3077089877477839</v>
      </c>
      <c r="F259">
        <v>8.3077089877477839</v>
      </c>
      <c r="G259">
        <v>0.64802844510134971</v>
      </c>
    </row>
    <row r="260" spans="1:7" x14ac:dyDescent="0.2">
      <c r="A260">
        <v>252</v>
      </c>
      <c r="B260">
        <v>3.8432798282183662</v>
      </c>
      <c r="C260">
        <v>6291.737995340528</v>
      </c>
      <c r="D260">
        <v>8.2427856626502791</v>
      </c>
      <c r="E260">
        <v>8.2427856626502791</v>
      </c>
      <c r="F260">
        <v>8.2427856626502791</v>
      </c>
      <c r="G260">
        <v>0.49990928045378746</v>
      </c>
    </row>
    <row r="261" spans="1:7" x14ac:dyDescent="0.2">
      <c r="A261">
        <v>253</v>
      </c>
      <c r="B261">
        <v>4.6295929629454813</v>
      </c>
      <c r="C261">
        <v>6252.7908314033384</v>
      </c>
      <c r="D261">
        <v>6.3351519447562188</v>
      </c>
      <c r="E261">
        <v>4.000006866221022</v>
      </c>
      <c r="F261">
        <v>4</v>
      </c>
      <c r="G261">
        <v>8.5827762779273967E-2</v>
      </c>
    </row>
    <row r="262" spans="1:7" x14ac:dyDescent="0.2">
      <c r="A262">
        <v>254</v>
      </c>
      <c r="B262">
        <v>4.5724566877081605</v>
      </c>
      <c r="C262">
        <v>6777.5150494999652</v>
      </c>
      <c r="D262">
        <v>7.3460257256087882</v>
      </c>
      <c r="E262">
        <v>7.3460257256087882</v>
      </c>
      <c r="F262">
        <v>7.3460257256087882</v>
      </c>
      <c r="G262">
        <v>0.30662660226799238</v>
      </c>
    </row>
    <row r="263" spans="1:7" x14ac:dyDescent="0.2">
      <c r="A263">
        <v>255</v>
      </c>
      <c r="B263">
        <v>4.1755273452888515</v>
      </c>
      <c r="C263">
        <v>6554.2179975153604</v>
      </c>
      <c r="D263">
        <v>9.6196597520857186</v>
      </c>
      <c r="E263">
        <v>9.5994952670152465</v>
      </c>
      <c r="F263">
        <v>9.6</v>
      </c>
      <c r="G263">
        <v>0.9495267015247435</v>
      </c>
    </row>
    <row r="264" spans="1:7" x14ac:dyDescent="0.2">
      <c r="A264">
        <v>256</v>
      </c>
      <c r="B264">
        <v>3.8234461780071314</v>
      </c>
      <c r="C264">
        <v>6720.8110124361765</v>
      </c>
      <c r="D264">
        <v>8.2967093958561886</v>
      </c>
      <c r="E264">
        <v>8.2967093958561886</v>
      </c>
      <c r="F264">
        <v>8.2967093958561886</v>
      </c>
      <c r="G264">
        <v>0.63387950588666819</v>
      </c>
    </row>
    <row r="265" spans="1:7" x14ac:dyDescent="0.2">
      <c r="A265">
        <v>257</v>
      </c>
      <c r="B265">
        <v>4.6295758818796324</v>
      </c>
      <c r="C265">
        <v>6584.6511444275429</v>
      </c>
      <c r="D265">
        <v>6.4353462425533907</v>
      </c>
      <c r="E265">
        <v>4.0000076517141743</v>
      </c>
      <c r="F265">
        <v>4</v>
      </c>
      <c r="G265">
        <v>9.564642717308515E-2</v>
      </c>
    </row>
    <row r="266" spans="1:7" x14ac:dyDescent="0.2">
      <c r="A266">
        <v>258</v>
      </c>
      <c r="B266">
        <v>4.2681110954999708</v>
      </c>
      <c r="C266">
        <v>6788.5066808670499</v>
      </c>
      <c r="D266">
        <v>9.170529079437209</v>
      </c>
      <c r="E266">
        <v>9.170529079437209</v>
      </c>
      <c r="F266">
        <v>9.170529079437209</v>
      </c>
      <c r="G266">
        <v>0.84571823096501597</v>
      </c>
    </row>
    <row r="267" spans="1:7" x14ac:dyDescent="0.2">
      <c r="A267">
        <v>259</v>
      </c>
      <c r="B267">
        <v>4.0104947585984236</v>
      </c>
      <c r="C267">
        <v>6781.3621884107324</v>
      </c>
      <c r="D267">
        <v>9.2794921282469502</v>
      </c>
      <c r="E267">
        <v>9.3150172942482179</v>
      </c>
      <c r="F267">
        <v>9.2794921282469502</v>
      </c>
      <c r="G267">
        <v>0.87982976081870257</v>
      </c>
    </row>
    <row r="268" spans="1:7" x14ac:dyDescent="0.2">
      <c r="A268">
        <v>260</v>
      </c>
      <c r="B268">
        <v>4.143450829643692</v>
      </c>
      <c r="C268">
        <v>6673.6570142524397</v>
      </c>
      <c r="D268">
        <v>8.2785058825179529</v>
      </c>
      <c r="E268">
        <v>8.2785058825179529</v>
      </c>
      <c r="F268">
        <v>8.2785058825179529</v>
      </c>
      <c r="G268">
        <v>0.61046405499951539</v>
      </c>
    </row>
    <row r="269" spans="1:7" x14ac:dyDescent="0.2">
      <c r="A269">
        <v>261</v>
      </c>
      <c r="B269">
        <v>4.0195416855823396</v>
      </c>
      <c r="C269">
        <v>6691.9300156186591</v>
      </c>
      <c r="D269">
        <v>9.6442366197173595</v>
      </c>
      <c r="E269">
        <v>9.5997739821219561</v>
      </c>
      <c r="F269">
        <v>9.6</v>
      </c>
      <c r="G269">
        <v>0.97739821219569967</v>
      </c>
    </row>
    <row r="270" spans="1:7" x14ac:dyDescent="0.2">
      <c r="A270">
        <v>262</v>
      </c>
      <c r="B270">
        <v>4.6291365061087211</v>
      </c>
      <c r="C270">
        <v>6553.0259725841515</v>
      </c>
      <c r="D270">
        <v>9.3893842737068933</v>
      </c>
      <c r="E270">
        <v>9.4743043991141978</v>
      </c>
      <c r="F270">
        <v>9.3893842737068933</v>
      </c>
      <c r="G270">
        <v>0.90234556129303423</v>
      </c>
    </row>
    <row r="271" spans="1:7" x14ac:dyDescent="0.2">
      <c r="A271">
        <v>263</v>
      </c>
      <c r="B271">
        <v>4.6295876128015747</v>
      </c>
      <c r="C271">
        <v>6735.104310256741</v>
      </c>
      <c r="D271">
        <v>6.8625197934396001</v>
      </c>
      <c r="E271">
        <v>6.8625197934396001</v>
      </c>
      <c r="F271">
        <v>6.8625197934396001</v>
      </c>
      <c r="G271">
        <v>0.20242446327172789</v>
      </c>
    </row>
    <row r="272" spans="1:7" x14ac:dyDescent="0.2">
      <c r="A272">
        <v>264</v>
      </c>
      <c r="B272">
        <v>4.1406879887112877</v>
      </c>
      <c r="C272">
        <v>6435.8044158504199</v>
      </c>
      <c r="D272">
        <v>7.5709694197888524</v>
      </c>
      <c r="E272">
        <v>7.5709694197888524</v>
      </c>
      <c r="F272">
        <v>7.5709694197888524</v>
      </c>
      <c r="G272">
        <v>0.33630020221003804</v>
      </c>
    </row>
    <row r="273" spans="1:7" x14ac:dyDescent="0.2">
      <c r="A273">
        <v>265</v>
      </c>
      <c r="B273">
        <v>4.5901963560716652</v>
      </c>
      <c r="C273">
        <v>6564.3789282735133</v>
      </c>
      <c r="D273">
        <v>6.4118951385486138</v>
      </c>
      <c r="E273">
        <v>4.0000074678645738</v>
      </c>
      <c r="F273">
        <v>4</v>
      </c>
      <c r="G273">
        <v>9.3348307170753445E-2</v>
      </c>
    </row>
    <row r="274" spans="1:7" x14ac:dyDescent="0.2">
      <c r="A274">
        <v>266</v>
      </c>
      <c r="B274">
        <v>4.5510832801107384</v>
      </c>
      <c r="C274">
        <v>6231.8142141021581</v>
      </c>
      <c r="D274">
        <v>8.2089274475249461</v>
      </c>
      <c r="E274">
        <v>8.2089274475249461</v>
      </c>
      <c r="F274">
        <v>8.2089274475249461</v>
      </c>
      <c r="G274">
        <v>0.436367324262943</v>
      </c>
    </row>
    <row r="275" spans="1:7" x14ac:dyDescent="0.2">
      <c r="A275">
        <v>267</v>
      </c>
      <c r="B275">
        <v>4.3044035072483595</v>
      </c>
      <c r="C275">
        <v>6366.6720596170017</v>
      </c>
      <c r="D275">
        <v>8.1484710888007665</v>
      </c>
      <c r="E275">
        <v>8.1484710888007665</v>
      </c>
      <c r="F275">
        <v>8.1484710888007665</v>
      </c>
      <c r="G275">
        <v>0.40372905327559661</v>
      </c>
    </row>
    <row r="276" spans="1:7" x14ac:dyDescent="0.2">
      <c r="A276">
        <v>268</v>
      </c>
      <c r="B276">
        <v>3.9185401385282672</v>
      </c>
      <c r="C276">
        <v>6196.7716709313227</v>
      </c>
      <c r="D276">
        <v>8.2621548728553176</v>
      </c>
      <c r="E276">
        <v>8.2621548728553176</v>
      </c>
      <c r="F276">
        <v>8.2621548728553176</v>
      </c>
      <c r="G276">
        <v>0.5858075881716347</v>
      </c>
    </row>
    <row r="277" spans="1:7" x14ac:dyDescent="0.2">
      <c r="A277">
        <v>269</v>
      </c>
      <c r="B277">
        <v>4.1467363956702616</v>
      </c>
      <c r="C277">
        <v>6789.824360774026</v>
      </c>
      <c r="D277">
        <v>8.257228293281095</v>
      </c>
      <c r="E277">
        <v>8.257228293281095</v>
      </c>
      <c r="F277">
        <v>8.257228293281095</v>
      </c>
      <c r="G277">
        <v>0.56392772970160654</v>
      </c>
    </row>
    <row r="278" spans="1:7" x14ac:dyDescent="0.2">
      <c r="A278">
        <v>270</v>
      </c>
      <c r="B278">
        <v>4.51821125417319</v>
      </c>
      <c r="C278">
        <v>6274.9794282410921</v>
      </c>
      <c r="D278">
        <v>8.7733296624444339</v>
      </c>
      <c r="E278">
        <v>8.7733296624444339</v>
      </c>
      <c r="F278">
        <v>8.7733296624444339</v>
      </c>
      <c r="G278">
        <v>0.73770817695877233</v>
      </c>
    </row>
    <row r="279" spans="1:7" x14ac:dyDescent="0.2">
      <c r="A279">
        <v>271</v>
      </c>
      <c r="B279">
        <v>4.2315147620206286</v>
      </c>
      <c r="C279">
        <v>6790.4361887222913</v>
      </c>
      <c r="D279">
        <v>8.2586394356803297</v>
      </c>
      <c r="E279">
        <v>8.2586394356803297</v>
      </c>
      <c r="F279">
        <v>8.2586394356803297</v>
      </c>
      <c r="G279">
        <v>0.57019487620987808</v>
      </c>
    </row>
    <row r="280" spans="1:7" x14ac:dyDescent="0.2">
      <c r="A280">
        <v>272</v>
      </c>
      <c r="B280">
        <v>4.6295824701530108</v>
      </c>
      <c r="C280">
        <v>6207.1543707074743</v>
      </c>
      <c r="D280">
        <v>7.2956487609396685</v>
      </c>
      <c r="E280">
        <v>7.2956487609396685</v>
      </c>
      <c r="F280">
        <v>7.2956487609396685</v>
      </c>
      <c r="G280">
        <v>0.2982828558493133</v>
      </c>
    </row>
    <row r="281" spans="1:7" x14ac:dyDescent="0.2">
      <c r="A281">
        <v>273</v>
      </c>
      <c r="B281">
        <v>4.6295706856804104</v>
      </c>
      <c r="C281">
        <v>6725.237014232358</v>
      </c>
      <c r="D281">
        <v>6.1330958929158905</v>
      </c>
      <c r="E281">
        <v>4.0000052821623644</v>
      </c>
      <c r="F281">
        <v>4</v>
      </c>
      <c r="G281">
        <v>6.6027029550174962E-2</v>
      </c>
    </row>
    <row r="282" spans="1:7" x14ac:dyDescent="0.2">
      <c r="A282">
        <v>274</v>
      </c>
      <c r="B282">
        <v>4.2774814522801448</v>
      </c>
      <c r="C282">
        <v>6196.7806866171704</v>
      </c>
      <c r="D282">
        <v>9.0552502434953794</v>
      </c>
      <c r="E282">
        <v>9.0552502434953794</v>
      </c>
      <c r="F282">
        <v>9.0552502434953794</v>
      </c>
      <c r="G282">
        <v>0.7767001165413997</v>
      </c>
    </row>
    <row r="283" spans="1:7" x14ac:dyDescent="0.2">
      <c r="A283">
        <v>275</v>
      </c>
      <c r="B283">
        <v>4.6295383750554695</v>
      </c>
      <c r="C283">
        <v>6771.0214294840325</v>
      </c>
      <c r="D283">
        <v>9.184448054279402</v>
      </c>
      <c r="E283">
        <v>9.184448054279402</v>
      </c>
      <c r="F283">
        <v>9.184448054279402</v>
      </c>
      <c r="G283">
        <v>0.85405160274544079</v>
      </c>
    </row>
    <row r="284" spans="1:7" x14ac:dyDescent="0.2">
      <c r="A284">
        <v>276</v>
      </c>
      <c r="B284">
        <v>4.4065892623525045</v>
      </c>
      <c r="C284">
        <v>6347.8507742158381</v>
      </c>
      <c r="D284">
        <v>7.2370403244549975</v>
      </c>
      <c r="E284">
        <v>7.2370403244549975</v>
      </c>
      <c r="F284">
        <v>7.2370403244549975</v>
      </c>
      <c r="G284">
        <v>0.28857576183848449</v>
      </c>
    </row>
    <row r="285" spans="1:7" x14ac:dyDescent="0.2">
      <c r="A285">
        <v>277</v>
      </c>
      <c r="B285">
        <v>4.2080989176899832</v>
      </c>
      <c r="C285">
        <v>6249.403676094923</v>
      </c>
      <c r="D285">
        <v>8.2549220303466715</v>
      </c>
      <c r="E285">
        <v>8.2549220303466715</v>
      </c>
      <c r="F285">
        <v>8.2549220303466715</v>
      </c>
      <c r="G285">
        <v>0.55368518599767358</v>
      </c>
    </row>
    <row r="286" spans="1:7" x14ac:dyDescent="0.2">
      <c r="A286">
        <v>278</v>
      </c>
      <c r="B286">
        <v>4.2888028921099037</v>
      </c>
      <c r="C286">
        <v>6317.2231534092443</v>
      </c>
      <c r="D286">
        <v>9.2388076399120536</v>
      </c>
      <c r="E286">
        <v>9.2560457059450147</v>
      </c>
      <c r="F286">
        <v>9.2388076399120536</v>
      </c>
      <c r="G286">
        <v>0.87149391645134755</v>
      </c>
    </row>
    <row r="287" spans="1:7" x14ac:dyDescent="0.2">
      <c r="A287">
        <v>279</v>
      </c>
      <c r="B287">
        <v>4.6284285242043062</v>
      </c>
      <c r="C287">
        <v>6532.3739564796551</v>
      </c>
      <c r="D287">
        <v>9.1224169894024918</v>
      </c>
      <c r="E287">
        <v>9.1224169894024918</v>
      </c>
      <c r="F287">
        <v>9.1224169894024918</v>
      </c>
      <c r="G287">
        <v>0.81691324080315253</v>
      </c>
    </row>
    <row r="288" spans="1:7" x14ac:dyDescent="0.2">
      <c r="A288">
        <v>280</v>
      </c>
      <c r="B288">
        <v>4.0399365100198397</v>
      </c>
      <c r="C288">
        <v>6293.6244509663347</v>
      </c>
      <c r="D288">
        <v>9.6441753620694151</v>
      </c>
      <c r="E288">
        <v>9.5996046277359</v>
      </c>
      <c r="F288">
        <v>9.6</v>
      </c>
      <c r="G288">
        <v>0.96046277358999077</v>
      </c>
    </row>
    <row r="289" spans="1:7" x14ac:dyDescent="0.2">
      <c r="A289">
        <v>281</v>
      </c>
      <c r="B289">
        <v>4.0014016840734561</v>
      </c>
      <c r="C289">
        <v>6351.5207414423858</v>
      </c>
      <c r="D289">
        <v>6.8219355759375357</v>
      </c>
      <c r="E289">
        <v>6.6287493457260833</v>
      </c>
      <c r="F289">
        <v>6.8219355759375357</v>
      </c>
      <c r="G289">
        <v>0.13353072803829116</v>
      </c>
    </row>
    <row r="290" spans="1:7" x14ac:dyDescent="0.2">
      <c r="A290">
        <v>282</v>
      </c>
      <c r="B290">
        <v>4.4034844604952292</v>
      </c>
      <c r="C290">
        <v>6780.5362209689165</v>
      </c>
      <c r="D290">
        <v>6.8552266280976708</v>
      </c>
      <c r="E290">
        <v>6.8552266280976708</v>
      </c>
      <c r="F290">
        <v>6.8552266280976708</v>
      </c>
      <c r="G290">
        <v>0.16116040444494234</v>
      </c>
    </row>
    <row r="291" spans="1:7" x14ac:dyDescent="0.2">
      <c r="A291">
        <v>283</v>
      </c>
      <c r="B291">
        <v>4.4712513315473732</v>
      </c>
      <c r="C291">
        <v>6494.464285772221</v>
      </c>
      <c r="D291">
        <v>8.3058811267120038</v>
      </c>
      <c r="E291">
        <v>8.3058811267120038</v>
      </c>
      <c r="F291">
        <v>8.3058811267120038</v>
      </c>
      <c r="G291">
        <v>0.64567724017092898</v>
      </c>
    </row>
    <row r="292" spans="1:7" x14ac:dyDescent="0.2">
      <c r="A292">
        <v>284</v>
      </c>
      <c r="B292">
        <v>4.0417123194087141</v>
      </c>
      <c r="C292">
        <v>6742.4438954971611</v>
      </c>
      <c r="D292">
        <v>9.3405154006634721</v>
      </c>
      <c r="E292">
        <v>9.4034696613577395</v>
      </c>
      <c r="F292">
        <v>9.3405154006634721</v>
      </c>
      <c r="G292">
        <v>0.89233281843278855</v>
      </c>
    </row>
    <row r="293" spans="1:7" x14ac:dyDescent="0.2">
      <c r="A293">
        <v>285</v>
      </c>
      <c r="B293">
        <v>4.6280347308939325</v>
      </c>
      <c r="C293">
        <v>6493.0531991196203</v>
      </c>
      <c r="D293">
        <v>6.9709514071123309</v>
      </c>
      <c r="E293">
        <v>6.9709514071123309</v>
      </c>
      <c r="F293">
        <v>6.9709514071123309</v>
      </c>
      <c r="G293">
        <v>0.24450445929553929</v>
      </c>
    </row>
    <row r="294" spans="1:7" x14ac:dyDescent="0.2">
      <c r="A294">
        <v>286</v>
      </c>
      <c r="B294">
        <v>4.0983201340055331</v>
      </c>
      <c r="C294">
        <v>6241.3298365977034</v>
      </c>
      <c r="D294">
        <v>8.2414593433193009</v>
      </c>
      <c r="E294">
        <v>8.2414593433193009</v>
      </c>
      <c r="F294">
        <v>8.2414593433193009</v>
      </c>
      <c r="G294">
        <v>0.49742016741247386</v>
      </c>
    </row>
    <row r="295" spans="1:7" x14ac:dyDescent="0.2">
      <c r="A295">
        <v>287</v>
      </c>
      <c r="B295">
        <v>3.9942472906516726</v>
      </c>
      <c r="C295">
        <v>6559.2651787442819</v>
      </c>
      <c r="D295">
        <v>8.2476289042383133</v>
      </c>
      <c r="E295">
        <v>8.2476289042383133</v>
      </c>
      <c r="F295">
        <v>8.2476289042383133</v>
      </c>
      <c r="G295">
        <v>0.52129505311727875</v>
      </c>
    </row>
    <row r="296" spans="1:7" x14ac:dyDescent="0.2">
      <c r="A296">
        <v>288</v>
      </c>
      <c r="B296">
        <v>4.5822192243056774</v>
      </c>
      <c r="C296">
        <v>6496.1662450168578</v>
      </c>
      <c r="D296">
        <v>8.2230732958689838</v>
      </c>
      <c r="E296">
        <v>8.2230732958689838</v>
      </c>
      <c r="F296">
        <v>8.2230732958689838</v>
      </c>
      <c r="G296">
        <v>0.46291493973622916</v>
      </c>
    </row>
    <row r="297" spans="1:7" x14ac:dyDescent="0.2">
      <c r="A297">
        <v>289</v>
      </c>
      <c r="B297">
        <v>4.2533559493611577</v>
      </c>
      <c r="C297">
        <v>6206.0668438633875</v>
      </c>
      <c r="D297">
        <v>6.8663955682675297</v>
      </c>
      <c r="E297">
        <v>6.8663955682675297</v>
      </c>
      <c r="F297">
        <v>6.8663955682675297</v>
      </c>
      <c r="G297">
        <v>0.22435324083276867</v>
      </c>
    </row>
    <row r="298" spans="1:7" x14ac:dyDescent="0.2">
      <c r="A298">
        <v>290</v>
      </c>
      <c r="B298">
        <v>4.6151135981739291</v>
      </c>
      <c r="C298">
        <v>6790.4420995806795</v>
      </c>
      <c r="D298">
        <v>6.6153074666358149</v>
      </c>
      <c r="E298">
        <v>5.0412860794361514</v>
      </c>
      <c r="F298">
        <v>6.6153074666358149</v>
      </c>
      <c r="G298">
        <v>0.11328195037163839</v>
      </c>
    </row>
    <row r="299" spans="1:7" x14ac:dyDescent="0.2">
      <c r="A299">
        <v>291</v>
      </c>
      <c r="B299">
        <v>4.1836011440240197</v>
      </c>
      <c r="C299">
        <v>6563.7875180901783</v>
      </c>
      <c r="D299">
        <v>5.923164421290549</v>
      </c>
      <c r="E299">
        <v>4.0000036342177587</v>
      </c>
      <c r="F299">
        <v>4</v>
      </c>
      <c r="G299">
        <v>4.5427721982222918E-2</v>
      </c>
    </row>
    <row r="300" spans="1:7" x14ac:dyDescent="0.2">
      <c r="A300">
        <v>292</v>
      </c>
      <c r="B300">
        <v>3.9770616558638014</v>
      </c>
      <c r="C300">
        <v>6541.3865984461308</v>
      </c>
      <c r="D300">
        <v>6.8517908384930273</v>
      </c>
      <c r="E300">
        <v>6.8517908384930273</v>
      </c>
      <c r="F300">
        <v>6.8517908384930273</v>
      </c>
      <c r="G300">
        <v>0.14172102281630997</v>
      </c>
    </row>
    <row r="301" spans="1:7" x14ac:dyDescent="0.2">
      <c r="A301">
        <v>293</v>
      </c>
      <c r="B301">
        <v>4.5106784425628303</v>
      </c>
      <c r="C301">
        <v>6618.6753494700488</v>
      </c>
      <c r="D301">
        <v>9.1331265232062009</v>
      </c>
      <c r="E301">
        <v>9.1331265232062009</v>
      </c>
      <c r="F301">
        <v>9.1331265232062009</v>
      </c>
      <c r="G301">
        <v>0.82332510143176774</v>
      </c>
    </row>
    <row r="302" spans="1:7" x14ac:dyDescent="0.2">
      <c r="A302">
        <v>294</v>
      </c>
      <c r="B302">
        <v>4.2176017733328006</v>
      </c>
      <c r="C302">
        <v>6284.3327574518389</v>
      </c>
      <c r="D302">
        <v>7.9569172869042522</v>
      </c>
      <c r="E302">
        <v>7.9569172869042522</v>
      </c>
      <c r="F302">
        <v>7.9569172869042522</v>
      </c>
      <c r="G302">
        <v>0.38136331223588515</v>
      </c>
    </row>
    <row r="303" spans="1:7" x14ac:dyDescent="0.2">
      <c r="A303">
        <v>295</v>
      </c>
      <c r="B303">
        <v>3.823429832265175</v>
      </c>
      <c r="C303">
        <v>6509.7622121819304</v>
      </c>
      <c r="D303">
        <v>8.25291247713219</v>
      </c>
      <c r="E303">
        <v>8.25291247713219</v>
      </c>
      <c r="F303">
        <v>8.25291247713219</v>
      </c>
      <c r="G303">
        <v>0.54476038548274908</v>
      </c>
    </row>
    <row r="304" spans="1:7" x14ac:dyDescent="0.2">
      <c r="A304">
        <v>296</v>
      </c>
      <c r="B304">
        <v>4.5132217729389055</v>
      </c>
      <c r="C304">
        <v>6567.5988378229404</v>
      </c>
      <c r="D304">
        <v>8.2142211221897163</v>
      </c>
      <c r="E304">
        <v>8.2142211221897163</v>
      </c>
      <c r="F304">
        <v>8.2142211221897163</v>
      </c>
      <c r="G304">
        <v>0.44630200163421735</v>
      </c>
    </row>
    <row r="305" spans="1:7" x14ac:dyDescent="0.2">
      <c r="A305">
        <v>297</v>
      </c>
      <c r="B305">
        <v>4.1991719968714856</v>
      </c>
      <c r="C305">
        <v>6566.0573296206985</v>
      </c>
      <c r="D305">
        <v>8.2822360828424362</v>
      </c>
      <c r="E305">
        <v>8.2822360828424362</v>
      </c>
      <c r="F305">
        <v>8.2822360828424362</v>
      </c>
      <c r="G305">
        <v>0.61526226734865042</v>
      </c>
    </row>
    <row r="306" spans="1:7" x14ac:dyDescent="0.2">
      <c r="A306">
        <v>298</v>
      </c>
      <c r="B306">
        <v>3.8234493466757073</v>
      </c>
      <c r="C306">
        <v>6581.6241170808498</v>
      </c>
      <c r="D306">
        <v>6.1689880666134913</v>
      </c>
      <c r="E306">
        <v>4.0000055635462077</v>
      </c>
      <c r="F306">
        <v>4</v>
      </c>
      <c r="G306">
        <v>6.9544327596562053E-2</v>
      </c>
    </row>
    <row r="307" spans="1:7" x14ac:dyDescent="0.2">
      <c r="A307">
        <v>299</v>
      </c>
      <c r="B307">
        <v>4.6283147391700181</v>
      </c>
      <c r="C307">
        <v>6495.6790705268077</v>
      </c>
      <c r="D307">
        <v>9.6406808488406028</v>
      </c>
      <c r="E307">
        <v>9.5995383371380765</v>
      </c>
      <c r="F307">
        <v>9.6</v>
      </c>
      <c r="G307">
        <v>0.95383371380759252</v>
      </c>
    </row>
    <row r="308" spans="1:7" x14ac:dyDescent="0.2">
      <c r="A308">
        <v>300</v>
      </c>
      <c r="B308">
        <v>4.311646743428204</v>
      </c>
      <c r="C308">
        <v>6264.8899923572599</v>
      </c>
      <c r="D308">
        <v>6.2577112063481533</v>
      </c>
      <c r="E308">
        <v>4.0000062591089307</v>
      </c>
      <c r="F308">
        <v>4</v>
      </c>
      <c r="G308">
        <v>7.823886163864259E-2</v>
      </c>
    </row>
    <row r="309" spans="1:7" x14ac:dyDescent="0.2">
      <c r="A309">
        <v>301</v>
      </c>
      <c r="B309">
        <v>4.6290903280706921</v>
      </c>
      <c r="C309">
        <v>6714.4456314847139</v>
      </c>
      <c r="D309">
        <v>7.2798893244090825</v>
      </c>
      <c r="E309">
        <v>7.2798893244090825</v>
      </c>
      <c r="F309">
        <v>7.2798893244090825</v>
      </c>
      <c r="G309">
        <v>0.29567267988940527</v>
      </c>
    </row>
    <row r="310" spans="1:7" x14ac:dyDescent="0.2">
      <c r="A310">
        <v>302</v>
      </c>
      <c r="B310">
        <v>4.6278783474692338</v>
      </c>
      <c r="C310">
        <v>6494.6181659771992</v>
      </c>
      <c r="D310">
        <v>8.2866778911505961</v>
      </c>
      <c r="E310">
        <v>8.2866778911505961</v>
      </c>
      <c r="F310">
        <v>8.2866778911505961</v>
      </c>
      <c r="G310">
        <v>0.62097583166765424</v>
      </c>
    </row>
    <row r="311" spans="1:7" x14ac:dyDescent="0.2">
      <c r="A311">
        <v>303</v>
      </c>
      <c r="B311">
        <v>3.9720862528301599</v>
      </c>
      <c r="C311">
        <v>6390.4227925245186</v>
      </c>
      <c r="D311">
        <v>8.2274518415101099</v>
      </c>
      <c r="E311">
        <v>8.2274518415101099</v>
      </c>
      <c r="F311">
        <v>8.2274518415101099</v>
      </c>
      <c r="G311">
        <v>0.4711321878775796</v>
      </c>
    </row>
    <row r="312" spans="1:7" x14ac:dyDescent="0.2">
      <c r="A312">
        <v>304</v>
      </c>
      <c r="B312">
        <v>4.3917664406860801</v>
      </c>
      <c r="C312">
        <v>6778.5472080202471</v>
      </c>
      <c r="D312">
        <v>8.2254305029795489</v>
      </c>
      <c r="E312">
        <v>8.2254305029795489</v>
      </c>
      <c r="F312">
        <v>8.2254305029795489</v>
      </c>
      <c r="G312">
        <v>0.46733872729850434</v>
      </c>
    </row>
    <row r="313" spans="1:7" x14ac:dyDescent="0.2">
      <c r="A313">
        <v>305</v>
      </c>
      <c r="B313">
        <v>3.9791367020982107</v>
      </c>
      <c r="C313">
        <v>6546.5827743967047</v>
      </c>
      <c r="D313">
        <v>5.931152983700045</v>
      </c>
      <c r="E313">
        <v>4.0000036989907102</v>
      </c>
      <c r="F313">
        <v>4</v>
      </c>
      <c r="G313">
        <v>4.623738387279152E-2</v>
      </c>
    </row>
    <row r="314" spans="1:7" x14ac:dyDescent="0.2">
      <c r="A314">
        <v>306</v>
      </c>
      <c r="B314">
        <v>3.9165922656384522</v>
      </c>
      <c r="C314">
        <v>6237.66492756141</v>
      </c>
      <c r="D314">
        <v>9.4685967582910777</v>
      </c>
      <c r="E314">
        <v>9.5891217710550816</v>
      </c>
      <c r="F314">
        <v>9.4685967582910777</v>
      </c>
      <c r="G314">
        <v>0.91857540638804791</v>
      </c>
    </row>
    <row r="315" spans="1:7" x14ac:dyDescent="0.2">
      <c r="A315">
        <v>307</v>
      </c>
      <c r="B315">
        <v>4.3068606617397416</v>
      </c>
      <c r="C315">
        <v>6280.3961929390871</v>
      </c>
      <c r="D315">
        <v>9.4324791618137063</v>
      </c>
      <c r="E315">
        <v>9.5367698276698718</v>
      </c>
      <c r="F315">
        <v>9.4324791618137063</v>
      </c>
      <c r="G315">
        <v>0.91117527244313978</v>
      </c>
    </row>
    <row r="316" spans="1:7" x14ac:dyDescent="0.2">
      <c r="A316">
        <v>308</v>
      </c>
      <c r="B316">
        <v>4.2626118502151229</v>
      </c>
      <c r="C316">
        <v>6609.2909462062407</v>
      </c>
      <c r="D316">
        <v>9.6442933558426578</v>
      </c>
      <c r="E316">
        <v>9.5999308361963394</v>
      </c>
      <c r="F316">
        <v>9.6</v>
      </c>
      <c r="G316">
        <v>0.99308361963394176</v>
      </c>
    </row>
    <row r="317" spans="1:7" x14ac:dyDescent="0.2">
      <c r="A317">
        <v>309</v>
      </c>
      <c r="B317">
        <v>4.2738294759043374</v>
      </c>
      <c r="C317">
        <v>6521.374578704017</v>
      </c>
      <c r="D317">
        <v>9.3999508474982036</v>
      </c>
      <c r="E317">
        <v>9.4896204978264969</v>
      </c>
      <c r="F317">
        <v>9.3999508474982036</v>
      </c>
      <c r="G317">
        <v>0.90451054648089002</v>
      </c>
    </row>
    <row r="318" spans="1:7" x14ac:dyDescent="0.2">
      <c r="A318">
        <v>310</v>
      </c>
      <c r="B318">
        <v>4.3214892692303764</v>
      </c>
      <c r="C318">
        <v>6790.4473720248589</v>
      </c>
      <c r="D318">
        <v>9.328643351251003</v>
      </c>
      <c r="E318">
        <v>9.3862612942645018</v>
      </c>
      <c r="F318">
        <v>9.328643351251003</v>
      </c>
      <c r="G318">
        <v>0.88990035435927572</v>
      </c>
    </row>
    <row r="319" spans="1:7" x14ac:dyDescent="0.2">
      <c r="A319">
        <v>311</v>
      </c>
      <c r="B319">
        <v>3.9746841688918018</v>
      </c>
      <c r="C319">
        <v>6196.7846355926895</v>
      </c>
      <c r="D319">
        <v>8.4245944529535013</v>
      </c>
      <c r="E319">
        <v>8.4245944529535013</v>
      </c>
      <c r="F319">
        <v>8.4245944529535013</v>
      </c>
      <c r="G319">
        <v>0.69334551464657901</v>
      </c>
    </row>
    <row r="320" spans="1:7" x14ac:dyDescent="0.2">
      <c r="A320">
        <v>312</v>
      </c>
      <c r="B320">
        <v>3.9588543354991246</v>
      </c>
      <c r="C320">
        <v>6533.9906039499592</v>
      </c>
      <c r="D320">
        <v>8.2525535289168293</v>
      </c>
      <c r="E320">
        <v>8.2525535289168293</v>
      </c>
      <c r="F320">
        <v>8.2525535289168293</v>
      </c>
      <c r="G320">
        <v>0.54316622953097471</v>
      </c>
    </row>
    <row r="321" spans="1:7" x14ac:dyDescent="0.2">
      <c r="A321">
        <v>313</v>
      </c>
      <c r="B321">
        <v>4.6282476824855276</v>
      </c>
      <c r="C321">
        <v>6491.8232581034827</v>
      </c>
      <c r="D321">
        <v>8.0277875745356226</v>
      </c>
      <c r="E321">
        <v>8.0277875745356226</v>
      </c>
      <c r="F321">
        <v>8.0277875745356226</v>
      </c>
      <c r="G321">
        <v>0.38963809709987562</v>
      </c>
    </row>
    <row r="322" spans="1:7" x14ac:dyDescent="0.2">
      <c r="A322">
        <v>314</v>
      </c>
      <c r="B322">
        <v>4.3955862802637276</v>
      </c>
      <c r="C322">
        <v>6492.2887235083826</v>
      </c>
      <c r="D322">
        <v>7.3371628615047575</v>
      </c>
      <c r="E322">
        <v>7.3371628615047575</v>
      </c>
      <c r="F322">
        <v>7.3371628615047575</v>
      </c>
      <c r="G322">
        <v>0.30515867955544002</v>
      </c>
    </row>
    <row r="323" spans="1:7" x14ac:dyDescent="0.2">
      <c r="A323">
        <v>315</v>
      </c>
      <c r="B323">
        <v>3.9247846962776047</v>
      </c>
      <c r="C323">
        <v>6523.1169353710657</v>
      </c>
      <c r="D323">
        <v>5.9230901719249527</v>
      </c>
      <c r="E323">
        <v>4.0000023341739812</v>
      </c>
      <c r="F323">
        <v>4</v>
      </c>
      <c r="G323">
        <v>2.9177174765890736E-2</v>
      </c>
    </row>
    <row r="324" spans="1:7" x14ac:dyDescent="0.2">
      <c r="A324">
        <v>316</v>
      </c>
      <c r="B324">
        <v>3.9920476679431318</v>
      </c>
      <c r="C324">
        <v>6590.1526883018596</v>
      </c>
      <c r="D324">
        <v>5.9231155810227385</v>
      </c>
      <c r="E324">
        <v>4.0000027790658557</v>
      </c>
      <c r="F324">
        <v>4</v>
      </c>
      <c r="G324">
        <v>3.4738323201131613E-2</v>
      </c>
    </row>
    <row r="325" spans="1:7" x14ac:dyDescent="0.2">
      <c r="A325">
        <v>317</v>
      </c>
      <c r="B325">
        <v>4.0080579031340413</v>
      </c>
      <c r="C325">
        <v>6261.5296950826478</v>
      </c>
      <c r="D325">
        <v>8.2627978101183857</v>
      </c>
      <c r="E325">
        <v>8.2627978101183857</v>
      </c>
      <c r="F325">
        <v>8.2627978101183857</v>
      </c>
      <c r="G325">
        <v>0.58866299243519615</v>
      </c>
    </row>
    <row r="326" spans="1:7" x14ac:dyDescent="0.2">
      <c r="A326">
        <v>318</v>
      </c>
      <c r="B326">
        <v>4.0083201148300391</v>
      </c>
      <c r="C326">
        <v>6346.214998176938</v>
      </c>
      <c r="D326">
        <v>9.1536151544532558</v>
      </c>
      <c r="E326">
        <v>9.1536151544532558</v>
      </c>
      <c r="F326">
        <v>9.1536151544532558</v>
      </c>
      <c r="G326">
        <v>0.83559176498921395</v>
      </c>
    </row>
    <row r="327" spans="1:7" x14ac:dyDescent="0.2">
      <c r="A327">
        <v>319</v>
      </c>
      <c r="B327">
        <v>4.1857959571251619</v>
      </c>
      <c r="C327">
        <v>6787.993229299731</v>
      </c>
      <c r="D327">
        <v>9.6443002992401325</v>
      </c>
      <c r="E327">
        <v>9.5999500320821749</v>
      </c>
      <c r="F327">
        <v>9.6</v>
      </c>
      <c r="G327">
        <v>0.9950032082174447</v>
      </c>
    </row>
    <row r="328" spans="1:7" x14ac:dyDescent="0.2">
      <c r="A328">
        <v>320</v>
      </c>
      <c r="B328">
        <v>4.2828259671834124</v>
      </c>
      <c r="C328">
        <v>6782.1842444696449</v>
      </c>
      <c r="D328">
        <v>7.0574891936154067</v>
      </c>
      <c r="E328">
        <v>7.0574891936154067</v>
      </c>
      <c r="F328">
        <v>7.0574891936154067</v>
      </c>
      <c r="G328">
        <v>0.25883738607979317</v>
      </c>
    </row>
    <row r="329" spans="1:7" x14ac:dyDescent="0.2">
      <c r="A329">
        <v>321</v>
      </c>
      <c r="B329">
        <v>4.0791456055168007</v>
      </c>
      <c r="C329">
        <v>6394.3760333543132</v>
      </c>
      <c r="D329">
        <v>6.0729708739102559</v>
      </c>
      <c r="E329">
        <v>4.0000048108003039</v>
      </c>
      <c r="F329">
        <v>4</v>
      </c>
      <c r="G329">
        <v>6.0135003793550426E-2</v>
      </c>
    </row>
    <row r="330" spans="1:7" x14ac:dyDescent="0.2">
      <c r="A330">
        <v>322</v>
      </c>
      <c r="B330">
        <v>4.186794054501525</v>
      </c>
      <c r="C330">
        <v>6196.7860313896153</v>
      </c>
      <c r="D330">
        <v>8.8414901830417776</v>
      </c>
      <c r="E330">
        <v>8.8414901830417776</v>
      </c>
      <c r="F330">
        <v>8.8414901830417776</v>
      </c>
      <c r="G330">
        <v>0.74637888779034345</v>
      </c>
    </row>
    <row r="331" spans="1:7" x14ac:dyDescent="0.2">
      <c r="A331">
        <v>323</v>
      </c>
      <c r="B331">
        <v>4.2255026757793841</v>
      </c>
      <c r="C331">
        <v>6740.0053718411746</v>
      </c>
      <c r="D331">
        <v>8.2646442109861429</v>
      </c>
      <c r="E331">
        <v>8.2646442109861429</v>
      </c>
      <c r="F331">
        <v>8.2646442109861429</v>
      </c>
      <c r="G331">
        <v>0.59263358002822697</v>
      </c>
    </row>
    <row r="332" spans="1:7" x14ac:dyDescent="0.2">
      <c r="A332">
        <v>324</v>
      </c>
      <c r="B332">
        <v>3.8234568671083382</v>
      </c>
      <c r="C332">
        <v>6514.2385089639829</v>
      </c>
      <c r="D332">
        <v>7.4041270095790228</v>
      </c>
      <c r="E332">
        <v>7.4041270095790228</v>
      </c>
      <c r="F332">
        <v>7.4041270095790228</v>
      </c>
      <c r="G332">
        <v>0.31624969852302448</v>
      </c>
    </row>
    <row r="333" spans="1:7" x14ac:dyDescent="0.2">
      <c r="A333">
        <v>325</v>
      </c>
      <c r="B333">
        <v>3.9859952036955959</v>
      </c>
      <c r="C333">
        <v>6260.556574648831</v>
      </c>
      <c r="D333">
        <v>6.8623142752832527</v>
      </c>
      <c r="E333">
        <v>6.8623142752832527</v>
      </c>
      <c r="F333">
        <v>6.8623142752832527</v>
      </c>
      <c r="G333">
        <v>0.20126166044251567</v>
      </c>
    </row>
    <row r="334" spans="1:7" x14ac:dyDescent="0.2">
      <c r="A334">
        <v>326</v>
      </c>
      <c r="B334">
        <v>4.3807942092673375</v>
      </c>
      <c r="C334">
        <v>6277.8102781979496</v>
      </c>
      <c r="D334">
        <v>8.2891810244958304</v>
      </c>
      <c r="E334">
        <v>8.2891810244958304</v>
      </c>
      <c r="F334">
        <v>8.2891810244958304</v>
      </c>
      <c r="G334">
        <v>0.62419564944789652</v>
      </c>
    </row>
    <row r="335" spans="1:7" x14ac:dyDescent="0.2">
      <c r="A335">
        <v>327</v>
      </c>
      <c r="B335">
        <v>4.0449697358431411</v>
      </c>
      <c r="C335">
        <v>6229.5171998994792</v>
      </c>
      <c r="D335">
        <v>6.3450175387255303</v>
      </c>
      <c r="E335">
        <v>4.0000069435643102</v>
      </c>
      <c r="F335">
        <v>4</v>
      </c>
      <c r="G335">
        <v>8.679455388774969E-2</v>
      </c>
    </row>
    <row r="336" spans="1:7" x14ac:dyDescent="0.2">
      <c r="A336">
        <v>328</v>
      </c>
      <c r="B336">
        <v>4.1502333738420427</v>
      </c>
      <c r="C336">
        <v>6525.0088975516846</v>
      </c>
      <c r="D336">
        <v>9.5118309145009281</v>
      </c>
      <c r="E336">
        <v>9.5992743365217823</v>
      </c>
      <c r="F336">
        <v>9.6</v>
      </c>
      <c r="G336">
        <v>0.92743365217825247</v>
      </c>
    </row>
    <row r="337" spans="1:7" x14ac:dyDescent="0.2">
      <c r="A337">
        <v>329</v>
      </c>
      <c r="B337">
        <v>4.0178382356079254</v>
      </c>
      <c r="C337">
        <v>6514.8916612209587</v>
      </c>
      <c r="D337">
        <v>8.5485912673068576</v>
      </c>
      <c r="E337">
        <v>8.5485912673068576</v>
      </c>
      <c r="F337">
        <v>8.5485912673068576</v>
      </c>
      <c r="G337">
        <v>0.70911916942315156</v>
      </c>
    </row>
    <row r="338" spans="1:7" x14ac:dyDescent="0.2">
      <c r="A338">
        <v>330</v>
      </c>
      <c r="B338">
        <v>4.2012293108892145</v>
      </c>
      <c r="C338">
        <v>6562.2788645388364</v>
      </c>
      <c r="D338">
        <v>8.3328753356259675</v>
      </c>
      <c r="E338">
        <v>8.3328753356259675</v>
      </c>
      <c r="F338">
        <v>8.3328753356259675</v>
      </c>
      <c r="G338">
        <v>0.68040029397476476</v>
      </c>
    </row>
    <row r="339" spans="1:7" x14ac:dyDescent="0.2">
      <c r="A339">
        <v>331</v>
      </c>
      <c r="B339">
        <v>4.6295611023884122</v>
      </c>
      <c r="C339">
        <v>6488.7714867187233</v>
      </c>
      <c r="D339">
        <v>8.250769855419092</v>
      </c>
      <c r="E339">
        <v>8.250769855419092</v>
      </c>
      <c r="F339">
        <v>8.250769855419092</v>
      </c>
      <c r="G339">
        <v>0.53524460295430487</v>
      </c>
    </row>
    <row r="340" spans="1:7" x14ac:dyDescent="0.2">
      <c r="A340">
        <v>332</v>
      </c>
      <c r="B340">
        <v>4.39956387371394</v>
      </c>
      <c r="C340">
        <v>6790.4452408467369</v>
      </c>
      <c r="D340">
        <v>9.644255556859294</v>
      </c>
      <c r="E340">
        <v>9.5998263362059575</v>
      </c>
      <c r="F340">
        <v>9.6</v>
      </c>
      <c r="G340">
        <v>0.98263362059570702</v>
      </c>
    </row>
    <row r="341" spans="1:7" x14ac:dyDescent="0.2">
      <c r="A341">
        <v>333</v>
      </c>
      <c r="B341">
        <v>4.4526428136872163</v>
      </c>
      <c r="C341">
        <v>6790.4243206497958</v>
      </c>
      <c r="D341">
        <v>5.9229633361895342</v>
      </c>
      <c r="E341">
        <v>4.0000001133872143</v>
      </c>
      <c r="F341">
        <v>4</v>
      </c>
      <c r="G341">
        <v>1.4173401793039727E-3</v>
      </c>
    </row>
    <row r="342" spans="1:7" x14ac:dyDescent="0.2">
      <c r="A342">
        <v>334</v>
      </c>
      <c r="B342">
        <v>3.8241169913922404</v>
      </c>
      <c r="C342">
        <v>6490.9386473284967</v>
      </c>
      <c r="D342">
        <v>8.1962282221415244</v>
      </c>
      <c r="E342">
        <v>8.1962282221415244</v>
      </c>
      <c r="F342">
        <v>8.1962282221415244</v>
      </c>
      <c r="G342">
        <v>0.41253459651920354</v>
      </c>
    </row>
    <row r="343" spans="1:7" x14ac:dyDescent="0.2">
      <c r="A343">
        <v>335</v>
      </c>
      <c r="B343">
        <v>3.9834241161296879</v>
      </c>
      <c r="C343">
        <v>6196.7641905179744</v>
      </c>
      <c r="D343">
        <v>8.2043166350722725</v>
      </c>
      <c r="E343">
        <v>8.2043166350722725</v>
      </c>
      <c r="F343">
        <v>8.2043166350722725</v>
      </c>
      <c r="G343">
        <v>0.42771417932345396</v>
      </c>
    </row>
    <row r="344" spans="1:7" x14ac:dyDescent="0.2">
      <c r="A344">
        <v>336</v>
      </c>
      <c r="B344">
        <v>4.2044487745411887</v>
      </c>
      <c r="C344">
        <v>6790.4277130298287</v>
      </c>
      <c r="D344">
        <v>7.3208245623714951</v>
      </c>
      <c r="E344">
        <v>7.3208245623714951</v>
      </c>
      <c r="F344">
        <v>7.3208245623714951</v>
      </c>
      <c r="G344">
        <v>0.30245262876862022</v>
      </c>
    </row>
    <row r="345" spans="1:7" x14ac:dyDescent="0.2">
      <c r="A345">
        <v>337</v>
      </c>
      <c r="B345">
        <v>4.445936437000503</v>
      </c>
      <c r="C345">
        <v>6428.0567762317178</v>
      </c>
      <c r="D345">
        <v>8.262406710913595</v>
      </c>
      <c r="E345">
        <v>8.262406710913595</v>
      </c>
      <c r="F345">
        <v>8.262406710913595</v>
      </c>
      <c r="G345">
        <v>0.58692604794467951</v>
      </c>
    </row>
    <row r="346" spans="1:7" x14ac:dyDescent="0.2">
      <c r="A346">
        <v>338</v>
      </c>
      <c r="B346">
        <v>4.3200875040591411</v>
      </c>
      <c r="C346">
        <v>6539.1757881511321</v>
      </c>
      <c r="D346">
        <v>9.6442631952085875</v>
      </c>
      <c r="E346">
        <v>9.5998474533725222</v>
      </c>
      <c r="F346">
        <v>9.6</v>
      </c>
      <c r="G346">
        <v>0.98474533725221292</v>
      </c>
    </row>
    <row r="347" spans="1:7" x14ac:dyDescent="0.2">
      <c r="A347">
        <v>339</v>
      </c>
      <c r="B347">
        <v>4.2814381057433559</v>
      </c>
      <c r="C347">
        <v>6790.4269703259461</v>
      </c>
      <c r="D347">
        <v>9.6232185866818778</v>
      </c>
      <c r="E347">
        <v>9.5995025587110607</v>
      </c>
      <c r="F347">
        <v>9.6</v>
      </c>
      <c r="G347">
        <v>0.95025587110599874</v>
      </c>
    </row>
    <row r="348" spans="1:7" x14ac:dyDescent="0.2">
      <c r="A348">
        <v>340</v>
      </c>
      <c r="B348">
        <v>4.013836688047145</v>
      </c>
      <c r="C348">
        <v>6227.4407096531932</v>
      </c>
      <c r="D348">
        <v>8.2355124768663561</v>
      </c>
      <c r="E348">
        <v>8.2355124768663561</v>
      </c>
      <c r="F348">
        <v>8.2355124768663561</v>
      </c>
      <c r="G348">
        <v>0.48625964030769175</v>
      </c>
    </row>
    <row r="349" spans="1:7" x14ac:dyDescent="0.2">
      <c r="A349">
        <v>341</v>
      </c>
      <c r="B349">
        <v>4.6286485887596847</v>
      </c>
      <c r="C349">
        <v>6214.8972799906232</v>
      </c>
      <c r="D349">
        <v>8.1267117003690839</v>
      </c>
      <c r="E349">
        <v>8.1267117003690839</v>
      </c>
      <c r="F349">
        <v>8.1267117003690839</v>
      </c>
      <c r="G349">
        <v>0.40118843626863987</v>
      </c>
    </row>
    <row r="350" spans="1:7" x14ac:dyDescent="0.2">
      <c r="A350">
        <v>342</v>
      </c>
      <c r="B350">
        <v>4.1889590181640042</v>
      </c>
      <c r="C350">
        <v>6268.2677983129861</v>
      </c>
      <c r="D350">
        <v>7.0690783556882941</v>
      </c>
      <c r="E350">
        <v>7.0690783556882941</v>
      </c>
      <c r="F350">
        <v>7.0690783556882941</v>
      </c>
      <c r="G350">
        <v>0.26075685522955766</v>
      </c>
    </row>
    <row r="351" spans="1:7" x14ac:dyDescent="0.2">
      <c r="A351">
        <v>343</v>
      </c>
      <c r="B351">
        <v>3.9232894914925613</v>
      </c>
      <c r="C351">
        <v>6489.126842681917</v>
      </c>
      <c r="D351">
        <v>6.8614319978719349</v>
      </c>
      <c r="E351">
        <v>6.8614319978719349</v>
      </c>
      <c r="F351">
        <v>6.8614319978719349</v>
      </c>
      <c r="G351">
        <v>0.19626981598331356</v>
      </c>
    </row>
    <row r="352" spans="1:7" x14ac:dyDescent="0.2">
      <c r="A352">
        <v>344</v>
      </c>
      <c r="B352">
        <v>4.0153181852721271</v>
      </c>
      <c r="C352">
        <v>6467.2505640840964</v>
      </c>
      <c r="D352">
        <v>9.3590741795101202</v>
      </c>
      <c r="E352">
        <v>9.4303703478440912</v>
      </c>
      <c r="F352">
        <v>9.3590741795101202</v>
      </c>
      <c r="G352">
        <v>0.89613532642650773</v>
      </c>
    </row>
    <row r="353" spans="1:7" x14ac:dyDescent="0.2">
      <c r="A353">
        <v>345</v>
      </c>
      <c r="B353">
        <v>4.6285055054825337</v>
      </c>
      <c r="C353">
        <v>6777.6425630639887</v>
      </c>
      <c r="D353">
        <v>5.9229977578310429</v>
      </c>
      <c r="E353">
        <v>4.0000007160811295</v>
      </c>
      <c r="F353">
        <v>4</v>
      </c>
      <c r="G353">
        <v>8.951014118490511E-3</v>
      </c>
    </row>
    <row r="354" spans="1:7" x14ac:dyDescent="0.2">
      <c r="A354">
        <v>346</v>
      </c>
      <c r="B354">
        <v>4.0011147576037374</v>
      </c>
      <c r="C354">
        <v>6586.2371522653366</v>
      </c>
      <c r="D354">
        <v>9.2171688372534888</v>
      </c>
      <c r="E354">
        <v>9.2246805686658853</v>
      </c>
      <c r="F354">
        <v>9.2171688372534888</v>
      </c>
      <c r="G354">
        <v>0.86706034241268892</v>
      </c>
    </row>
    <row r="355" spans="1:7" x14ac:dyDescent="0.2">
      <c r="A355">
        <v>347</v>
      </c>
      <c r="B355">
        <v>4.0578238701073124</v>
      </c>
      <c r="C355">
        <v>6343.8286440585289</v>
      </c>
      <c r="D355">
        <v>9.6442157535836976</v>
      </c>
      <c r="E355">
        <v>9.599716295100432</v>
      </c>
      <c r="F355">
        <v>9.6</v>
      </c>
      <c r="G355">
        <v>0.97162951004310261</v>
      </c>
    </row>
    <row r="356" spans="1:7" x14ac:dyDescent="0.2">
      <c r="A356">
        <v>348</v>
      </c>
      <c r="B356">
        <v>4.1881233582679362</v>
      </c>
      <c r="C356">
        <v>6537.2652350121389</v>
      </c>
      <c r="D356">
        <v>8.2261050844839083</v>
      </c>
      <c r="E356">
        <v>8.2261050844839083</v>
      </c>
      <c r="F356">
        <v>8.2261050844839083</v>
      </c>
      <c r="G356">
        <v>0.46860471926643621</v>
      </c>
    </row>
    <row r="357" spans="1:7" x14ac:dyDescent="0.2">
      <c r="A357">
        <v>349</v>
      </c>
      <c r="B357">
        <v>4.6246209382288486</v>
      </c>
      <c r="C357">
        <v>6787.8697673571842</v>
      </c>
      <c r="D357">
        <v>8.5141520717992041</v>
      </c>
      <c r="E357">
        <v>8.5141520717992041</v>
      </c>
      <c r="F357">
        <v>8.5141520717992041</v>
      </c>
      <c r="G357">
        <v>0.70473815380147153</v>
      </c>
    </row>
    <row r="358" spans="1:7" x14ac:dyDescent="0.2">
      <c r="A358">
        <v>350</v>
      </c>
      <c r="B358">
        <v>4.2960026014780635</v>
      </c>
      <c r="C358">
        <v>6762.8433939557799</v>
      </c>
      <c r="D358">
        <v>6.7487080914906787</v>
      </c>
      <c r="E358">
        <v>6.0661640225817939</v>
      </c>
      <c r="F358">
        <v>6.7487080914906787</v>
      </c>
      <c r="G358">
        <v>0.12635470994151074</v>
      </c>
    </row>
    <row r="359" spans="1:7" x14ac:dyDescent="0.2">
      <c r="A359">
        <v>351</v>
      </c>
      <c r="B359">
        <v>3.903643184761886</v>
      </c>
      <c r="C359">
        <v>6641.2682936697529</v>
      </c>
      <c r="D359">
        <v>7.3668807516884236</v>
      </c>
      <c r="E359">
        <v>7.3668807516884236</v>
      </c>
      <c r="F359">
        <v>7.3668807516884236</v>
      </c>
      <c r="G359">
        <v>0.31008074148233999</v>
      </c>
    </row>
    <row r="360" spans="1:7" x14ac:dyDescent="0.2">
      <c r="A360">
        <v>352</v>
      </c>
      <c r="B360">
        <v>4.1862255860465858</v>
      </c>
      <c r="C360">
        <v>6270.6050417955666</v>
      </c>
      <c r="D360">
        <v>7.9018651566941562</v>
      </c>
      <c r="E360">
        <v>7.9018651566941562</v>
      </c>
      <c r="F360">
        <v>7.9018651566941562</v>
      </c>
      <c r="G360">
        <v>0.37493544875433099</v>
      </c>
    </row>
    <row r="361" spans="1:7" x14ac:dyDescent="0.2">
      <c r="A361">
        <v>353</v>
      </c>
      <c r="B361">
        <v>4.3471508688191207</v>
      </c>
      <c r="C361">
        <v>6790.4426289934081</v>
      </c>
      <c r="D361">
        <v>7.6431708231655993</v>
      </c>
      <c r="E361">
        <v>7.6431708231655993</v>
      </c>
      <c r="F361">
        <v>7.6431708231655993</v>
      </c>
      <c r="G361">
        <v>0.34473040758649132</v>
      </c>
    </row>
    <row r="362" spans="1:7" x14ac:dyDescent="0.2">
      <c r="A362">
        <v>354</v>
      </c>
      <c r="B362">
        <v>4.1883259295574682</v>
      </c>
      <c r="C362">
        <v>6444.5445204698271</v>
      </c>
      <c r="D362">
        <v>7.1574509560104431</v>
      </c>
      <c r="E362">
        <v>7.1574509560104431</v>
      </c>
      <c r="F362">
        <v>7.1574509560104431</v>
      </c>
      <c r="G362">
        <v>0.27539367529782316</v>
      </c>
    </row>
    <row r="363" spans="1:7" x14ac:dyDescent="0.2">
      <c r="A363">
        <v>355</v>
      </c>
      <c r="B363">
        <v>3.8234477706411565</v>
      </c>
      <c r="C363">
        <v>6651.3493693996043</v>
      </c>
      <c r="D363">
        <v>9.4396791786375136</v>
      </c>
      <c r="E363">
        <v>9.5472061498478613</v>
      </c>
      <c r="F363">
        <v>9.4396791786375136</v>
      </c>
      <c r="G363">
        <v>0.91265048381095992</v>
      </c>
    </row>
    <row r="364" spans="1:7" x14ac:dyDescent="0.2">
      <c r="A364">
        <v>356</v>
      </c>
      <c r="B364">
        <v>3.8324628224982216</v>
      </c>
      <c r="C364">
        <v>6589.3859616654045</v>
      </c>
      <c r="D364">
        <v>9.0006514353837197</v>
      </c>
      <c r="E364">
        <v>9.0006514353837197</v>
      </c>
      <c r="F364">
        <v>9.0006514353837197</v>
      </c>
      <c r="G364">
        <v>0.76662581640170557</v>
      </c>
    </row>
    <row r="365" spans="1:7" x14ac:dyDescent="0.2">
      <c r="A365">
        <v>357</v>
      </c>
      <c r="B365">
        <v>4.0206080122439882</v>
      </c>
      <c r="C365">
        <v>6751.9267305470112</v>
      </c>
      <c r="D365">
        <v>7.2031086847065504</v>
      </c>
      <c r="E365">
        <v>7.2031086847065504</v>
      </c>
      <c r="F365">
        <v>7.2031086847065504</v>
      </c>
      <c r="G365">
        <v>0.28295579248363056</v>
      </c>
    </row>
    <row r="366" spans="1:7" x14ac:dyDescent="0.2">
      <c r="A366">
        <v>358</v>
      </c>
      <c r="B366">
        <v>4.6284871977146755</v>
      </c>
      <c r="C366">
        <v>6648.2469009797014</v>
      </c>
      <c r="D366">
        <v>8.2447123858578486</v>
      </c>
      <c r="E366">
        <v>8.2447123858578486</v>
      </c>
      <c r="F366">
        <v>8.2447123858578486</v>
      </c>
      <c r="G366">
        <v>0.50834225119285803</v>
      </c>
    </row>
    <row r="367" spans="1:7" x14ac:dyDescent="0.2">
      <c r="A367">
        <v>359</v>
      </c>
      <c r="B367">
        <v>4.1080535277055592</v>
      </c>
      <c r="C367">
        <v>6196.7621041773682</v>
      </c>
      <c r="D367">
        <v>8.0583841655033339</v>
      </c>
      <c r="E367">
        <v>8.0583841655033339</v>
      </c>
      <c r="F367">
        <v>8.0583841655033339</v>
      </c>
      <c r="G367">
        <v>0.39321054214407003</v>
      </c>
    </row>
    <row r="368" spans="1:7" x14ac:dyDescent="0.2">
      <c r="A368">
        <v>360</v>
      </c>
      <c r="B368">
        <v>4.0149827301924557</v>
      </c>
      <c r="C368">
        <v>6496.8816981361324</v>
      </c>
      <c r="D368">
        <v>7.113557986731883</v>
      </c>
      <c r="E368">
        <v>7.113557986731883</v>
      </c>
      <c r="F368">
        <v>7.113557986731883</v>
      </c>
      <c r="G368">
        <v>0.26812384855005045</v>
      </c>
    </row>
    <row r="369" spans="1:7" x14ac:dyDescent="0.2">
      <c r="A369">
        <v>361</v>
      </c>
      <c r="B369">
        <v>4.1846692851202159</v>
      </c>
      <c r="C369">
        <v>6779.3905804067472</v>
      </c>
      <c r="D369">
        <v>8.2329044184902145</v>
      </c>
      <c r="E369">
        <v>8.2329044184902145</v>
      </c>
      <c r="F369">
        <v>8.2329044184902145</v>
      </c>
      <c r="G369">
        <v>0.48136507836854203</v>
      </c>
    </row>
    <row r="370" spans="1:7" x14ac:dyDescent="0.2">
      <c r="A370">
        <v>362</v>
      </c>
      <c r="B370">
        <v>4.6294914761824879</v>
      </c>
      <c r="C370">
        <v>6561.0024215362928</v>
      </c>
      <c r="D370">
        <v>9.1730040816785934</v>
      </c>
      <c r="E370">
        <v>9.1730040816785934</v>
      </c>
      <c r="F370">
        <v>9.1730040816785934</v>
      </c>
      <c r="G370">
        <v>0.84720002930639315</v>
      </c>
    </row>
    <row r="371" spans="1:7" x14ac:dyDescent="0.2">
      <c r="A371">
        <v>363</v>
      </c>
      <c r="B371">
        <v>4.2745789594340602</v>
      </c>
      <c r="C371">
        <v>6593.3529922731223</v>
      </c>
      <c r="D371">
        <v>8.2777639899476796</v>
      </c>
      <c r="E371">
        <v>8.2777639899476796</v>
      </c>
      <c r="F371">
        <v>8.2777639899476796</v>
      </c>
      <c r="G371">
        <v>0.6095097475139214</v>
      </c>
    </row>
    <row r="372" spans="1:7" x14ac:dyDescent="0.2">
      <c r="A372">
        <v>364</v>
      </c>
      <c r="B372">
        <v>3.8673874069732204</v>
      </c>
      <c r="C372">
        <v>6790.4311667008496</v>
      </c>
      <c r="D372">
        <v>6.854424392030749</v>
      </c>
      <c r="E372">
        <v>6.854424392030749</v>
      </c>
      <c r="F372">
        <v>6.854424392030749</v>
      </c>
      <c r="G372">
        <v>0.15662142655174749</v>
      </c>
    </row>
    <row r="373" spans="1:7" x14ac:dyDescent="0.2">
      <c r="A373">
        <v>365</v>
      </c>
      <c r="B373">
        <v>4.0832121115865805</v>
      </c>
      <c r="C373">
        <v>6489.4149552038416</v>
      </c>
      <c r="D373">
        <v>8.789561237777912</v>
      </c>
      <c r="E373">
        <v>8.789561237777912</v>
      </c>
      <c r="F373">
        <v>8.789561237777912</v>
      </c>
      <c r="G373">
        <v>0.73977299827797638</v>
      </c>
    </row>
    <row r="374" spans="1:7" x14ac:dyDescent="0.2">
      <c r="A374">
        <v>366</v>
      </c>
      <c r="B374">
        <v>4.2494938493680481</v>
      </c>
      <c r="C374">
        <v>6498.2710800363939</v>
      </c>
      <c r="D374">
        <v>9.1840650545185767</v>
      </c>
      <c r="E374">
        <v>9.1840650545185767</v>
      </c>
      <c r="F374">
        <v>9.1840650545185767</v>
      </c>
      <c r="G374">
        <v>0.85382229854488334</v>
      </c>
    </row>
    <row r="375" spans="1:7" x14ac:dyDescent="0.2">
      <c r="A375">
        <v>367</v>
      </c>
      <c r="B375">
        <v>3.9934469509705033</v>
      </c>
      <c r="C375">
        <v>6213.5946713345566</v>
      </c>
      <c r="D375">
        <v>7.193204299321124</v>
      </c>
      <c r="E375">
        <v>7.193204299321124</v>
      </c>
      <c r="F375">
        <v>7.193204299321124</v>
      </c>
      <c r="G375">
        <v>0.28131536653435685</v>
      </c>
    </row>
    <row r="376" spans="1:7" x14ac:dyDescent="0.2">
      <c r="A376">
        <v>368</v>
      </c>
      <c r="B376">
        <v>4.3367515002978614</v>
      </c>
      <c r="C376">
        <v>6201.888560882192</v>
      </c>
      <c r="D376">
        <v>8.2520683173146434</v>
      </c>
      <c r="E376">
        <v>8.2520683173146434</v>
      </c>
      <c r="F376">
        <v>8.2520683173146434</v>
      </c>
      <c r="G376">
        <v>0.54101131433598026</v>
      </c>
    </row>
    <row r="377" spans="1:7" x14ac:dyDescent="0.2">
      <c r="A377">
        <v>369</v>
      </c>
      <c r="B377">
        <v>4.6279771133260992</v>
      </c>
      <c r="C377">
        <v>6786.7663535819756</v>
      </c>
      <c r="D377">
        <v>6.8554874330168385</v>
      </c>
      <c r="E377">
        <v>6.8554874330168385</v>
      </c>
      <c r="F377">
        <v>6.8554874330168385</v>
      </c>
      <c r="G377">
        <v>0.16263601469403038</v>
      </c>
    </row>
    <row r="378" spans="1:7" x14ac:dyDescent="0.2">
      <c r="A378">
        <v>370</v>
      </c>
      <c r="B378">
        <v>3.969611982381938</v>
      </c>
      <c r="C378">
        <v>6656.5412065580849</v>
      </c>
      <c r="D378">
        <v>8.326314999738571</v>
      </c>
      <c r="E378">
        <v>8.326314999738571</v>
      </c>
      <c r="F378">
        <v>8.326314999738571</v>
      </c>
      <c r="G378">
        <v>0.6719616360124111</v>
      </c>
    </row>
    <row r="379" spans="1:7" x14ac:dyDescent="0.2">
      <c r="A379">
        <v>371</v>
      </c>
      <c r="B379">
        <v>4.6279122890506583</v>
      </c>
      <c r="C379">
        <v>6737.3879076652656</v>
      </c>
      <c r="D379">
        <v>8.2430147045417588</v>
      </c>
      <c r="E379">
        <v>8.2430147045417588</v>
      </c>
      <c r="F379">
        <v>8.2430147045417588</v>
      </c>
      <c r="G379">
        <v>0.50080253192847657</v>
      </c>
    </row>
    <row r="380" spans="1:7" x14ac:dyDescent="0.2">
      <c r="A380">
        <v>372</v>
      </c>
      <c r="B380">
        <v>4.6295796137667109</v>
      </c>
      <c r="C380">
        <v>6492.06546770777</v>
      </c>
      <c r="D380">
        <v>9.5975853388149144</v>
      </c>
      <c r="E380">
        <v>9.5994500387523249</v>
      </c>
      <c r="F380">
        <v>9.6</v>
      </c>
      <c r="G380">
        <v>0.94500387523253537</v>
      </c>
    </row>
    <row r="381" spans="1:7" x14ac:dyDescent="0.2">
      <c r="A381">
        <v>373</v>
      </c>
      <c r="B381">
        <v>3.8234538952859549</v>
      </c>
      <c r="C381">
        <v>6781.0388720608262</v>
      </c>
      <c r="D381">
        <v>8.6484918220046314</v>
      </c>
      <c r="E381">
        <v>8.6484918220046314</v>
      </c>
      <c r="F381">
        <v>8.6484918220046314</v>
      </c>
      <c r="G381">
        <v>0.72182753511793618</v>
      </c>
    </row>
    <row r="382" spans="1:7" x14ac:dyDescent="0.2">
      <c r="A382">
        <v>374</v>
      </c>
      <c r="B382">
        <v>4.0220033155620651</v>
      </c>
      <c r="C382">
        <v>6369.0755759449557</v>
      </c>
      <c r="D382">
        <v>7.8385251475512918</v>
      </c>
      <c r="E382">
        <v>7.8385251475512918</v>
      </c>
      <c r="F382">
        <v>7.8385251475512918</v>
      </c>
      <c r="G382">
        <v>0.36753989602754356</v>
      </c>
    </row>
    <row r="383" spans="1:7" x14ac:dyDescent="0.2">
      <c r="A383">
        <v>375</v>
      </c>
      <c r="B383">
        <v>3.8813365411978165</v>
      </c>
      <c r="C383">
        <v>6487.548643016984</v>
      </c>
      <c r="D383">
        <v>9.6441896992523617</v>
      </c>
      <c r="E383">
        <v>9.5996442646612046</v>
      </c>
      <c r="F383">
        <v>9.6</v>
      </c>
      <c r="G383">
        <v>0.9644264661205062</v>
      </c>
    </row>
    <row r="384" spans="1:7" x14ac:dyDescent="0.2">
      <c r="A384">
        <v>376</v>
      </c>
      <c r="B384">
        <v>4.0020837327973666</v>
      </c>
      <c r="C384">
        <v>6283.3949208282093</v>
      </c>
      <c r="D384">
        <v>6.9585287176451125</v>
      </c>
      <c r="E384">
        <v>6.9585287176451125</v>
      </c>
      <c r="F384">
        <v>6.9585287176451125</v>
      </c>
      <c r="G384">
        <v>0.24244693615111684</v>
      </c>
    </row>
    <row r="385" spans="1:7" x14ac:dyDescent="0.2">
      <c r="A385">
        <v>377</v>
      </c>
      <c r="B385">
        <v>4.3753445541353742</v>
      </c>
      <c r="C385">
        <v>6267.0011213997277</v>
      </c>
      <c r="D385">
        <v>8.2190056796579007</v>
      </c>
      <c r="E385">
        <v>8.2190056796579007</v>
      </c>
      <c r="F385">
        <v>8.2190056796579007</v>
      </c>
      <c r="G385">
        <v>0.45528121509572522</v>
      </c>
    </row>
    <row r="386" spans="1:7" x14ac:dyDescent="0.2">
      <c r="A386">
        <v>378</v>
      </c>
      <c r="B386">
        <v>4.6295658550212027</v>
      </c>
      <c r="C386">
        <v>6666.3530510476448</v>
      </c>
      <c r="D386">
        <v>9.0832870392438849</v>
      </c>
      <c r="E386">
        <v>9.0832870392438849</v>
      </c>
      <c r="F386">
        <v>9.0832870392438849</v>
      </c>
      <c r="G386">
        <v>0.79348591040575078</v>
      </c>
    </row>
    <row r="387" spans="1:7" x14ac:dyDescent="0.2">
      <c r="A387">
        <v>379</v>
      </c>
      <c r="B387">
        <v>4.0174155340837991</v>
      </c>
      <c r="C387">
        <v>6258.319414482201</v>
      </c>
      <c r="D387">
        <v>9.196816887924836</v>
      </c>
      <c r="E387">
        <v>9.196816887924836</v>
      </c>
      <c r="F387">
        <v>9.196816887924836</v>
      </c>
      <c r="G387">
        <v>0.86145689591007701</v>
      </c>
    </row>
    <row r="388" spans="1:7" x14ac:dyDescent="0.2">
      <c r="A388">
        <v>380</v>
      </c>
      <c r="B388">
        <v>4.4118775819544362</v>
      </c>
      <c r="C388">
        <v>6196.7663394082974</v>
      </c>
      <c r="D388">
        <v>6.9224429773746721</v>
      </c>
      <c r="E388">
        <v>6.9224429773746721</v>
      </c>
      <c r="F388">
        <v>6.9224429773746721</v>
      </c>
      <c r="G388">
        <v>0.23647019126137492</v>
      </c>
    </row>
    <row r="389" spans="1:7" x14ac:dyDescent="0.2">
      <c r="A389">
        <v>381</v>
      </c>
      <c r="B389">
        <v>4.6282681014703106</v>
      </c>
      <c r="C389">
        <v>6569.728278012085</v>
      </c>
      <c r="D389">
        <v>9.0341506243685163</v>
      </c>
      <c r="E389">
        <v>9.0341506243685163</v>
      </c>
      <c r="F389">
        <v>9.0341506243685163</v>
      </c>
      <c r="G389">
        <v>0.77088725364182309</v>
      </c>
    </row>
    <row r="390" spans="1:7" x14ac:dyDescent="0.2">
      <c r="A390">
        <v>382</v>
      </c>
      <c r="B390">
        <v>4.222309786506135</v>
      </c>
      <c r="C390">
        <v>6488.649153248477</v>
      </c>
      <c r="D390">
        <v>8.2174533550647659</v>
      </c>
      <c r="E390">
        <v>8.2174533550647659</v>
      </c>
      <c r="F390">
        <v>8.2174533550647659</v>
      </c>
      <c r="G390">
        <v>0.45236795635110882</v>
      </c>
    </row>
    <row r="391" spans="1:7" x14ac:dyDescent="0.2">
      <c r="A391">
        <v>383</v>
      </c>
      <c r="B391">
        <v>3.9716207161058006</v>
      </c>
      <c r="C391">
        <v>6232.7426474155591</v>
      </c>
      <c r="D391">
        <v>8.2082952630826629</v>
      </c>
      <c r="E391">
        <v>8.2082952630826629</v>
      </c>
      <c r="F391">
        <v>8.2082952630826629</v>
      </c>
      <c r="G391">
        <v>0.43518089916677699</v>
      </c>
    </row>
    <row r="392" spans="1:7" x14ac:dyDescent="0.2">
      <c r="A392">
        <v>384</v>
      </c>
      <c r="B392">
        <v>4.0056098169267704</v>
      </c>
      <c r="C392">
        <v>6253.4520759046354</v>
      </c>
      <c r="D392">
        <v>9.1880727238406124</v>
      </c>
      <c r="E392">
        <v>9.1880727238406124</v>
      </c>
      <c r="F392">
        <v>9.1880727238406124</v>
      </c>
      <c r="G392">
        <v>0.85622171364636668</v>
      </c>
    </row>
    <row r="393" spans="1:7" x14ac:dyDescent="0.2">
      <c r="A393">
        <v>385</v>
      </c>
      <c r="B393">
        <v>4.3245315872056116</v>
      </c>
      <c r="C393">
        <v>6790.4512133395465</v>
      </c>
      <c r="D393">
        <v>6.8592813008862468</v>
      </c>
      <c r="E393">
        <v>6.8592813008862468</v>
      </c>
      <c r="F393">
        <v>6.8592813008862468</v>
      </c>
      <c r="G393">
        <v>0.1841013702159052</v>
      </c>
    </row>
    <row r="394" spans="1:7" x14ac:dyDescent="0.2">
      <c r="A394">
        <v>386</v>
      </c>
      <c r="B394">
        <v>4.5615692393828802</v>
      </c>
      <c r="C394">
        <v>6782.7700361126217</v>
      </c>
      <c r="D394">
        <v>8.2012658845337754</v>
      </c>
      <c r="E394">
        <v>8.2012658845337754</v>
      </c>
      <c r="F394">
        <v>8.2012658845337754</v>
      </c>
      <c r="G394">
        <v>0.42198881381470449</v>
      </c>
    </row>
    <row r="395" spans="1:7" x14ac:dyDescent="0.2">
      <c r="A395">
        <v>387</v>
      </c>
      <c r="B395">
        <v>3.9853908174436188</v>
      </c>
      <c r="C395">
        <v>6776.6834752186141</v>
      </c>
      <c r="D395">
        <v>9.4935243614030167</v>
      </c>
      <c r="E395">
        <v>9.5992368282271539</v>
      </c>
      <c r="F395">
        <v>9.6</v>
      </c>
      <c r="G395">
        <v>0.92368282271541713</v>
      </c>
    </row>
    <row r="396" spans="1:7" x14ac:dyDescent="0.2">
      <c r="A396">
        <v>388</v>
      </c>
      <c r="B396">
        <v>4.39276984018663</v>
      </c>
      <c r="C396">
        <v>6668.0325573903674</v>
      </c>
      <c r="D396">
        <v>6.6799241590065428</v>
      </c>
      <c r="E396">
        <v>5.5377172081646417</v>
      </c>
      <c r="F396">
        <v>6.6799241590065428</v>
      </c>
      <c r="G396">
        <v>0.11961414322667153</v>
      </c>
    </row>
    <row r="397" spans="1:7" x14ac:dyDescent="0.2">
      <c r="A397">
        <v>389</v>
      </c>
      <c r="B397">
        <v>4.6281637255234473</v>
      </c>
      <c r="C397">
        <v>6226.8679933042067</v>
      </c>
      <c r="D397">
        <v>8.924537014765372</v>
      </c>
      <c r="E397">
        <v>8.924537014765372</v>
      </c>
      <c r="F397">
        <v>8.924537014765372</v>
      </c>
      <c r="G397">
        <v>0.75694328866408755</v>
      </c>
    </row>
    <row r="398" spans="1:7" x14ac:dyDescent="0.2">
      <c r="A398">
        <v>390</v>
      </c>
      <c r="B398">
        <v>4.5222582876777704</v>
      </c>
      <c r="C398">
        <v>6702.4127892869328</v>
      </c>
      <c r="D398">
        <v>9.6442867604561613</v>
      </c>
      <c r="E398">
        <v>9.5999126024301376</v>
      </c>
      <c r="F398">
        <v>9.6</v>
      </c>
      <c r="G398">
        <v>0.99126024301379456</v>
      </c>
    </row>
    <row r="399" spans="1:7" x14ac:dyDescent="0.2">
      <c r="A399">
        <v>391</v>
      </c>
      <c r="B399">
        <v>4.0129441409609452</v>
      </c>
      <c r="C399">
        <v>6728.6044165758567</v>
      </c>
      <c r="D399">
        <v>9.2606488903841555</v>
      </c>
      <c r="E399">
        <v>9.287704288456009</v>
      </c>
      <c r="F399">
        <v>9.2606488903841555</v>
      </c>
      <c r="G399">
        <v>0.87596897002029439</v>
      </c>
    </row>
    <row r="400" spans="1:7" x14ac:dyDescent="0.2">
      <c r="A400">
        <v>392</v>
      </c>
      <c r="B400">
        <v>4.1859412130134324</v>
      </c>
      <c r="C400">
        <v>6465.2450031838944</v>
      </c>
      <c r="D400">
        <v>6.903283329090705</v>
      </c>
      <c r="E400">
        <v>6.903283329090705</v>
      </c>
      <c r="F400">
        <v>6.903283329090705</v>
      </c>
      <c r="G400">
        <v>0.23329685106903708</v>
      </c>
    </row>
    <row r="401" spans="1:7" x14ac:dyDescent="0.2">
      <c r="A401">
        <v>393</v>
      </c>
      <c r="B401">
        <v>3.9821847337471343</v>
      </c>
      <c r="C401">
        <v>6601.238549765043</v>
      </c>
      <c r="D401">
        <v>7.9321084661075583</v>
      </c>
      <c r="E401">
        <v>7.9321084661075583</v>
      </c>
      <c r="F401">
        <v>7.9321084661075583</v>
      </c>
      <c r="G401">
        <v>0.37846664479339182</v>
      </c>
    </row>
    <row r="402" spans="1:7" x14ac:dyDescent="0.2">
      <c r="A402">
        <v>394</v>
      </c>
      <c r="B402">
        <v>4.6289834532518332</v>
      </c>
      <c r="C402">
        <v>6519.9929975611412</v>
      </c>
      <c r="D402">
        <v>8.9606045768045721</v>
      </c>
      <c r="E402">
        <v>8.9606045768045721</v>
      </c>
      <c r="F402">
        <v>8.9606045768045721</v>
      </c>
      <c r="G402">
        <v>0.76153144905518999</v>
      </c>
    </row>
    <row r="403" spans="1:7" x14ac:dyDescent="0.2">
      <c r="A403">
        <v>395</v>
      </c>
      <c r="B403">
        <v>4.1613290456910974</v>
      </c>
      <c r="C403">
        <v>6488.2768352087151</v>
      </c>
      <c r="D403">
        <v>8.3882223259879538</v>
      </c>
      <c r="E403">
        <v>8.3882223259879538</v>
      </c>
      <c r="F403">
        <v>8.3882223259879538</v>
      </c>
      <c r="G403">
        <v>0.68871861050201555</v>
      </c>
    </row>
    <row r="404" spans="1:7" x14ac:dyDescent="0.2">
      <c r="A404">
        <v>396</v>
      </c>
      <c r="B404">
        <v>3.9119952556320023</v>
      </c>
      <c r="C404">
        <v>6288.0485343079981</v>
      </c>
      <c r="D404">
        <v>9.0869329158486227</v>
      </c>
      <c r="E404">
        <v>9.0869329158486227</v>
      </c>
      <c r="F404">
        <v>9.0869329158486227</v>
      </c>
      <c r="G404">
        <v>0.79566871808787554</v>
      </c>
    </row>
    <row r="405" spans="1:7" x14ac:dyDescent="0.2">
      <c r="A405">
        <v>397</v>
      </c>
      <c r="B405">
        <v>4.1852120279253686</v>
      </c>
      <c r="C405">
        <v>6474.6552969179456</v>
      </c>
      <c r="D405">
        <v>8.6292417965204766</v>
      </c>
      <c r="E405">
        <v>8.6292417965204766</v>
      </c>
      <c r="F405">
        <v>8.6292417965204766</v>
      </c>
      <c r="G405">
        <v>0.71937873626765303</v>
      </c>
    </row>
    <row r="406" spans="1:7" x14ac:dyDescent="0.2">
      <c r="A406">
        <v>398</v>
      </c>
      <c r="B406">
        <v>4.2297118502623938</v>
      </c>
      <c r="C406">
        <v>6547.7152821337313</v>
      </c>
      <c r="D406">
        <v>5.9231464733826762</v>
      </c>
      <c r="E406">
        <v>4.0000033199650264</v>
      </c>
      <c r="F406">
        <v>4</v>
      </c>
      <c r="G406">
        <v>4.1499562839395265E-2</v>
      </c>
    </row>
    <row r="407" spans="1:7" x14ac:dyDescent="0.2">
      <c r="A407">
        <v>399</v>
      </c>
      <c r="B407">
        <v>4.4574733871668641</v>
      </c>
      <c r="C407">
        <v>6196.7756845232552</v>
      </c>
      <c r="D407">
        <v>6.3835915194674175</v>
      </c>
      <c r="E407">
        <v>4.0000072459727143</v>
      </c>
      <c r="F407">
        <v>4</v>
      </c>
      <c r="G407">
        <v>9.0574658939283029E-2</v>
      </c>
    </row>
    <row r="408" spans="1:7" x14ac:dyDescent="0.2">
      <c r="A408">
        <v>400</v>
      </c>
      <c r="B408">
        <v>3.8266357691423347</v>
      </c>
      <c r="C408">
        <v>6716.1962341417948</v>
      </c>
      <c r="D408">
        <v>9.0518287476464359</v>
      </c>
      <c r="E408">
        <v>9.0518287476464359</v>
      </c>
      <c r="F408">
        <v>9.0518287476464359</v>
      </c>
      <c r="G408">
        <v>0.77465164693227317</v>
      </c>
    </row>
    <row r="409" spans="1:7" x14ac:dyDescent="0.2">
      <c r="A409">
        <v>401</v>
      </c>
      <c r="B409">
        <v>4.1839220871259597</v>
      </c>
      <c r="C409">
        <v>6289.2028198469707</v>
      </c>
      <c r="D409">
        <v>8.9119529435376919</v>
      </c>
      <c r="E409">
        <v>8.9119529435376919</v>
      </c>
      <c r="F409">
        <v>8.9119529435376919</v>
      </c>
      <c r="G409">
        <v>0.75534246693117135</v>
      </c>
    </row>
    <row r="410" spans="1:7" x14ac:dyDescent="0.2">
      <c r="A410">
        <v>402</v>
      </c>
      <c r="B410">
        <v>4.3003970293544596</v>
      </c>
      <c r="C410">
        <v>6357.5527188664364</v>
      </c>
      <c r="D410">
        <v>9.6441974228932619</v>
      </c>
      <c r="E410">
        <v>9.5996656176270232</v>
      </c>
      <c r="F410">
        <v>9.6</v>
      </c>
      <c r="G410">
        <v>0.96656176270231642</v>
      </c>
    </row>
    <row r="411" spans="1:7" x14ac:dyDescent="0.2">
      <c r="A411">
        <v>403</v>
      </c>
      <c r="B411">
        <v>4.0158478441966139</v>
      </c>
      <c r="C411">
        <v>6734.0542471109156</v>
      </c>
      <c r="D411">
        <v>8.1055786138293726</v>
      </c>
      <c r="E411">
        <v>8.1055786138293726</v>
      </c>
      <c r="F411">
        <v>8.1055786138293726</v>
      </c>
      <c r="G411">
        <v>0.39872094600617908</v>
      </c>
    </row>
    <row r="412" spans="1:7" x14ac:dyDescent="0.2">
      <c r="A412">
        <v>404</v>
      </c>
      <c r="B412">
        <v>4.5752918337256725</v>
      </c>
      <c r="C412">
        <v>6744.0805601735046</v>
      </c>
      <c r="D412">
        <v>9.6442253544368359</v>
      </c>
      <c r="E412">
        <v>9.5997428378529435</v>
      </c>
      <c r="F412">
        <v>9.6</v>
      </c>
      <c r="G412">
        <v>0.97428378529434179</v>
      </c>
    </row>
    <row r="413" spans="1:7" x14ac:dyDescent="0.2">
      <c r="A413">
        <v>405</v>
      </c>
      <c r="B413">
        <v>4.1892091383259809</v>
      </c>
      <c r="C413">
        <v>6459.3318630926751</v>
      </c>
      <c r="D413">
        <v>8.2345350758905127</v>
      </c>
      <c r="E413">
        <v>8.2345350758905127</v>
      </c>
      <c r="F413">
        <v>8.2345350758905127</v>
      </c>
      <c r="G413">
        <v>0.48442534485655492</v>
      </c>
    </row>
    <row r="414" spans="1:7" x14ac:dyDescent="0.2">
      <c r="A414">
        <v>406</v>
      </c>
      <c r="B414">
        <v>3.966882271587965</v>
      </c>
      <c r="C414">
        <v>6497.9756998301564</v>
      </c>
      <c r="D414">
        <v>8.688776236990833</v>
      </c>
      <c r="E414">
        <v>8.688776236990833</v>
      </c>
      <c r="F414">
        <v>8.688776236990833</v>
      </c>
      <c r="G414">
        <v>0.72695212205335313</v>
      </c>
    </row>
    <row r="415" spans="1:7" x14ac:dyDescent="0.2">
      <c r="A415">
        <v>407</v>
      </c>
      <c r="B415">
        <v>3.8234420616674383</v>
      </c>
      <c r="C415">
        <v>6783.1901966991099</v>
      </c>
      <c r="D415">
        <v>9.4119102112567656</v>
      </c>
      <c r="E415">
        <v>9.5069554258249198</v>
      </c>
      <c r="F415">
        <v>9.4119102112567656</v>
      </c>
      <c r="G415">
        <v>0.90696090038981314</v>
      </c>
    </row>
    <row r="416" spans="1:7" x14ac:dyDescent="0.2">
      <c r="A416">
        <v>408</v>
      </c>
      <c r="B416">
        <v>4.2324705035774226</v>
      </c>
      <c r="C416">
        <v>6550.3058808613532</v>
      </c>
      <c r="D416">
        <v>8.3764607157223789</v>
      </c>
      <c r="E416">
        <v>8.3764607157223789</v>
      </c>
      <c r="F416">
        <v>8.3764607157223789</v>
      </c>
      <c r="G416">
        <v>0.68722241416089769</v>
      </c>
    </row>
    <row r="417" spans="1:7" x14ac:dyDescent="0.2">
      <c r="A417">
        <v>409</v>
      </c>
      <c r="B417">
        <v>4.0237193402465135</v>
      </c>
      <c r="C417">
        <v>6711.7907414052424</v>
      </c>
      <c r="D417">
        <v>8.2615141134982668</v>
      </c>
      <c r="E417">
        <v>8.2615141134982668</v>
      </c>
      <c r="F417">
        <v>8.2615141134982668</v>
      </c>
      <c r="G417">
        <v>0.5829618563947645</v>
      </c>
    </row>
    <row r="418" spans="1:7" x14ac:dyDescent="0.2">
      <c r="A418">
        <v>410</v>
      </c>
      <c r="B418">
        <v>4.6295646706219316</v>
      </c>
      <c r="C418">
        <v>6196.7597671077665</v>
      </c>
      <c r="D418">
        <v>8.2074023701040879</v>
      </c>
      <c r="E418">
        <v>8.2074023701040879</v>
      </c>
      <c r="F418">
        <v>8.2074023701040879</v>
      </c>
      <c r="G418">
        <v>0.43350520048278968</v>
      </c>
    </row>
    <row r="419" spans="1:7" x14ac:dyDescent="0.2">
      <c r="A419">
        <v>411</v>
      </c>
      <c r="B419">
        <v>4.21395230087243</v>
      </c>
      <c r="C419">
        <v>6254.6365678133279</v>
      </c>
      <c r="D419">
        <v>6.8032016707960246</v>
      </c>
      <c r="E419">
        <v>6.4848222375179585</v>
      </c>
      <c r="F419">
        <v>6.8032016707960246</v>
      </c>
      <c r="G419">
        <v>0.13169487578507857</v>
      </c>
    </row>
    <row r="420" spans="1:7" x14ac:dyDescent="0.2">
      <c r="A420">
        <v>412</v>
      </c>
      <c r="B420">
        <v>4.4293756736846435</v>
      </c>
      <c r="C420">
        <v>6580.8958080185721</v>
      </c>
      <c r="D420">
        <v>8.3143795893764185</v>
      </c>
      <c r="E420">
        <v>8.3143795893764185</v>
      </c>
      <c r="F420">
        <v>8.3143795893764185</v>
      </c>
      <c r="G420">
        <v>0.65660893953233235</v>
      </c>
    </row>
    <row r="421" spans="1:7" x14ac:dyDescent="0.2">
      <c r="A421">
        <v>413</v>
      </c>
      <c r="B421">
        <v>4.2201532342899313</v>
      </c>
      <c r="C421">
        <v>6405.611540164994</v>
      </c>
      <c r="D421">
        <v>7.0882097319605881</v>
      </c>
      <c r="E421">
        <v>7.0882097319605881</v>
      </c>
      <c r="F421">
        <v>7.0882097319605881</v>
      </c>
      <c r="G421">
        <v>0.26392551283536608</v>
      </c>
    </row>
    <row r="422" spans="1:7" x14ac:dyDescent="0.2">
      <c r="A422">
        <v>414</v>
      </c>
      <c r="B422">
        <v>4.1973195285451617</v>
      </c>
      <c r="C422">
        <v>6371.6800299251981</v>
      </c>
      <c r="D422">
        <v>7.164304128712363</v>
      </c>
      <c r="E422">
        <v>7.164304128712363</v>
      </c>
      <c r="F422">
        <v>7.164304128712363</v>
      </c>
      <c r="G422">
        <v>0.27652874041267878</v>
      </c>
    </row>
    <row r="423" spans="1:7" x14ac:dyDescent="0.2">
      <c r="A423">
        <v>415</v>
      </c>
      <c r="B423">
        <v>4.0089299729270582</v>
      </c>
      <c r="C423">
        <v>6768.7224923522717</v>
      </c>
      <c r="D423">
        <v>8.3006992419603023</v>
      </c>
      <c r="E423">
        <v>8.3006992419603023</v>
      </c>
      <c r="F423">
        <v>8.3006992419603023</v>
      </c>
      <c r="G423">
        <v>0.63901170447725142</v>
      </c>
    </row>
    <row r="424" spans="1:7" x14ac:dyDescent="0.2">
      <c r="A424">
        <v>416</v>
      </c>
      <c r="B424">
        <v>4.0069193834669603</v>
      </c>
      <c r="C424">
        <v>6790.4495375763618</v>
      </c>
      <c r="D424">
        <v>9.5251738752942465</v>
      </c>
      <c r="E424">
        <v>9.5993016749126845</v>
      </c>
      <c r="F424">
        <v>9.6</v>
      </c>
      <c r="G424">
        <v>0.93016749126840559</v>
      </c>
    </row>
    <row r="425" spans="1:7" x14ac:dyDescent="0.2">
      <c r="A425">
        <v>417</v>
      </c>
      <c r="B425">
        <v>3.9458254499933592</v>
      </c>
      <c r="C425">
        <v>6269.1250718241736</v>
      </c>
      <c r="D425">
        <v>8.2698213373124752</v>
      </c>
      <c r="E425">
        <v>8.2698213373124752</v>
      </c>
      <c r="F425">
        <v>8.2698213373124752</v>
      </c>
      <c r="G425">
        <v>0.59929299488833476</v>
      </c>
    </row>
    <row r="426" spans="1:7" x14ac:dyDescent="0.2">
      <c r="A426">
        <v>418</v>
      </c>
      <c r="B426">
        <v>3.9289026688103825</v>
      </c>
      <c r="C426">
        <v>6787.4988752319805</v>
      </c>
      <c r="D426">
        <v>9.1198737166600132</v>
      </c>
      <c r="E426">
        <v>9.1198737166600132</v>
      </c>
      <c r="F426">
        <v>9.1198737166600132</v>
      </c>
      <c r="G426">
        <v>0.81539056851281566</v>
      </c>
    </row>
    <row r="427" spans="1:7" x14ac:dyDescent="0.2">
      <c r="A427">
        <v>419</v>
      </c>
      <c r="B427">
        <v>4.2761702056609474</v>
      </c>
      <c r="C427">
        <v>6553.5832262472313</v>
      </c>
      <c r="D427">
        <v>9.4780634996127393</v>
      </c>
      <c r="E427">
        <v>9.5992051504691336</v>
      </c>
      <c r="F427">
        <v>9.6</v>
      </c>
      <c r="G427">
        <v>0.92051504691329666</v>
      </c>
    </row>
    <row r="428" spans="1:7" x14ac:dyDescent="0.2">
      <c r="A428">
        <v>420</v>
      </c>
      <c r="B428">
        <v>4.6295914369569955</v>
      </c>
      <c r="C428">
        <v>6489.9393456403232</v>
      </c>
      <c r="D428">
        <v>8.2033534591068609</v>
      </c>
      <c r="E428">
        <v>8.2033534591068609</v>
      </c>
      <c r="F428">
        <v>8.2033534591068609</v>
      </c>
      <c r="G428">
        <v>0.42590658005185111</v>
      </c>
    </row>
    <row r="429" spans="1:7" x14ac:dyDescent="0.2">
      <c r="A429">
        <v>421</v>
      </c>
      <c r="B429">
        <v>4.1672925011478705</v>
      </c>
      <c r="C429">
        <v>6425.4940710056326</v>
      </c>
      <c r="D429">
        <v>9.1915771133706734</v>
      </c>
      <c r="E429">
        <v>9.1915771133706734</v>
      </c>
      <c r="F429">
        <v>9.1915771133706734</v>
      </c>
      <c r="G429">
        <v>0.85831981218799946</v>
      </c>
    </row>
    <row r="430" spans="1:7" x14ac:dyDescent="0.2">
      <c r="A430">
        <v>422</v>
      </c>
      <c r="B430">
        <v>3.9582784894896936</v>
      </c>
      <c r="C430">
        <v>6224.1411724245663</v>
      </c>
      <c r="D430">
        <v>5.9230314256074266</v>
      </c>
      <c r="E430">
        <v>4.0000013055755019</v>
      </c>
      <c r="F430">
        <v>4</v>
      </c>
      <c r="G430">
        <v>1.6319693774990665E-2</v>
      </c>
    </row>
    <row r="431" spans="1:7" x14ac:dyDescent="0.2">
      <c r="A431">
        <v>423</v>
      </c>
      <c r="B431">
        <v>4.5050632502912</v>
      </c>
      <c r="C431">
        <v>6235.8229975370505</v>
      </c>
      <c r="D431">
        <v>8.2458033434160214</v>
      </c>
      <c r="E431">
        <v>8.2458033434160214</v>
      </c>
      <c r="F431">
        <v>8.2458033434160214</v>
      </c>
      <c r="G431">
        <v>0.51318739712219397</v>
      </c>
    </row>
    <row r="432" spans="1:7" x14ac:dyDescent="0.2">
      <c r="A432">
        <v>424</v>
      </c>
      <c r="B432">
        <v>3.9878976990146251</v>
      </c>
      <c r="C432">
        <v>6508.2507244437611</v>
      </c>
      <c r="D432">
        <v>8.3219651565185355</v>
      </c>
      <c r="E432">
        <v>8.3219651565185355</v>
      </c>
      <c r="F432">
        <v>8.3219651565185355</v>
      </c>
      <c r="G432">
        <v>0.66636636775880265</v>
      </c>
    </row>
    <row r="433" spans="1:7" x14ac:dyDescent="0.2">
      <c r="A433">
        <v>425</v>
      </c>
      <c r="B433">
        <v>4.6287185599490535</v>
      </c>
      <c r="C433">
        <v>6250.9626264144454</v>
      </c>
      <c r="D433">
        <v>6.6589868121187594</v>
      </c>
      <c r="E433">
        <v>5.3768617021531542</v>
      </c>
      <c r="F433">
        <v>6.6589868121187594</v>
      </c>
      <c r="G433">
        <v>0.11756236196857932</v>
      </c>
    </row>
    <row r="434" spans="1:7" x14ac:dyDescent="0.2">
      <c r="A434">
        <v>426</v>
      </c>
      <c r="B434">
        <v>3.8234637158155103</v>
      </c>
      <c r="C434">
        <v>6231.0951347150312</v>
      </c>
      <c r="D434">
        <v>8.2284373307061287</v>
      </c>
      <c r="E434">
        <v>8.2284373307061287</v>
      </c>
      <c r="F434">
        <v>8.2284373307061287</v>
      </c>
      <c r="G434">
        <v>0.4729816625497727</v>
      </c>
    </row>
    <row r="435" spans="1:7" x14ac:dyDescent="0.2">
      <c r="A435">
        <v>427</v>
      </c>
      <c r="B435">
        <v>4.3310855593746878</v>
      </c>
      <c r="C435">
        <v>6634.3444274994345</v>
      </c>
      <c r="D435">
        <v>6.107806090511966</v>
      </c>
      <c r="E435">
        <v>4.0000050838979213</v>
      </c>
      <c r="F435">
        <v>4</v>
      </c>
      <c r="G435">
        <v>6.3548724019329234E-2</v>
      </c>
    </row>
    <row r="436" spans="1:7" x14ac:dyDescent="0.2">
      <c r="A436">
        <v>428</v>
      </c>
      <c r="B436">
        <v>3.9433833279201114</v>
      </c>
      <c r="C436">
        <v>6266.2255598695001</v>
      </c>
      <c r="D436">
        <v>8.8832971538350112</v>
      </c>
      <c r="E436">
        <v>8.8832971538350112</v>
      </c>
      <c r="F436">
        <v>8.8832971538350112</v>
      </c>
      <c r="G436">
        <v>0.75169715929583114</v>
      </c>
    </row>
    <row r="437" spans="1:7" x14ac:dyDescent="0.2">
      <c r="A437">
        <v>429</v>
      </c>
      <c r="B437">
        <v>4.6278370613590267</v>
      </c>
      <c r="C437">
        <v>6485.9281405887396</v>
      </c>
      <c r="D437">
        <v>8.5357276510094326</v>
      </c>
      <c r="E437">
        <v>8.5357276510094326</v>
      </c>
      <c r="F437">
        <v>8.5357276510094326</v>
      </c>
      <c r="G437">
        <v>0.70748278671677289</v>
      </c>
    </row>
    <row r="438" spans="1:7" x14ac:dyDescent="0.2">
      <c r="A438">
        <v>430</v>
      </c>
      <c r="B438">
        <v>4.1890484465854412</v>
      </c>
      <c r="C438">
        <v>6447.0033138607541</v>
      </c>
      <c r="D438">
        <v>9.1443707925393927</v>
      </c>
      <c r="E438">
        <v>9.1443707925393927</v>
      </c>
      <c r="F438">
        <v>9.1443707925393927</v>
      </c>
      <c r="G438">
        <v>0.83005711135455806</v>
      </c>
    </row>
    <row r="439" spans="1:7" x14ac:dyDescent="0.2">
      <c r="A439">
        <v>431</v>
      </c>
      <c r="B439">
        <v>4.6054985794993542</v>
      </c>
      <c r="C439">
        <v>6235.30657855553</v>
      </c>
      <c r="D439">
        <v>8.2116415312874267</v>
      </c>
      <c r="E439">
        <v>8.2116415312874267</v>
      </c>
      <c r="F439">
        <v>8.2116415312874267</v>
      </c>
      <c r="G439">
        <v>0.44146086480828489</v>
      </c>
    </row>
    <row r="440" spans="1:7" x14ac:dyDescent="0.2">
      <c r="A440">
        <v>432</v>
      </c>
      <c r="B440">
        <v>3.9871224375022503</v>
      </c>
      <c r="C440">
        <v>6457.8817948170299</v>
      </c>
      <c r="D440">
        <v>7.5537225636722791</v>
      </c>
      <c r="E440">
        <v>7.5537225636722791</v>
      </c>
      <c r="F440">
        <v>7.5537225636722791</v>
      </c>
      <c r="G440">
        <v>0.33428646657110339</v>
      </c>
    </row>
    <row r="441" spans="1:7" x14ac:dyDescent="0.2">
      <c r="A441">
        <v>433</v>
      </c>
      <c r="B441">
        <v>4.0107756113542381</v>
      </c>
      <c r="C441">
        <v>6757.1823172273716</v>
      </c>
      <c r="D441">
        <v>9.6441675921031909</v>
      </c>
      <c r="E441">
        <v>9.5995831466979595</v>
      </c>
      <c r="F441">
        <v>9.6</v>
      </c>
      <c r="G441">
        <v>0.95831466979587321</v>
      </c>
    </row>
    <row r="442" spans="1:7" x14ac:dyDescent="0.2">
      <c r="A442">
        <v>434</v>
      </c>
      <c r="B442">
        <v>4.1057912426830709</v>
      </c>
      <c r="C442">
        <v>6276.2969203772664</v>
      </c>
      <c r="D442">
        <v>7.5911549464881167</v>
      </c>
      <c r="E442">
        <v>7.5911549464881167</v>
      </c>
      <c r="F442">
        <v>7.5911549464881167</v>
      </c>
      <c r="G442">
        <v>0.33865705578556682</v>
      </c>
    </row>
    <row r="443" spans="1:7" x14ac:dyDescent="0.2">
      <c r="A443">
        <v>435</v>
      </c>
      <c r="B443">
        <v>3.933814361558758</v>
      </c>
      <c r="C443">
        <v>6663.8958504644243</v>
      </c>
      <c r="D443">
        <v>9.5788297139973633</v>
      </c>
      <c r="E443">
        <v>9.5994116103547</v>
      </c>
      <c r="F443">
        <v>9.6</v>
      </c>
      <c r="G443">
        <v>0.94116103547000352</v>
      </c>
    </row>
    <row r="444" spans="1:7" x14ac:dyDescent="0.2">
      <c r="A444">
        <v>436</v>
      </c>
      <c r="B444">
        <v>3.9783816324407777</v>
      </c>
      <c r="C444">
        <v>6374.3582916350124</v>
      </c>
      <c r="D444">
        <v>8.2487338424484999</v>
      </c>
      <c r="E444">
        <v>8.2487338424484999</v>
      </c>
      <c r="F444">
        <v>8.2487338424484999</v>
      </c>
      <c r="G444">
        <v>0.52620228972896055</v>
      </c>
    </row>
    <row r="445" spans="1:7" x14ac:dyDescent="0.2">
      <c r="A445">
        <v>437</v>
      </c>
      <c r="B445">
        <v>4.240218889360416</v>
      </c>
      <c r="C445">
        <v>6756.3546037820588</v>
      </c>
      <c r="D445">
        <v>9.0719902244133994</v>
      </c>
      <c r="E445">
        <v>9.0719902244133994</v>
      </c>
      <c r="F445">
        <v>9.0719902244133994</v>
      </c>
      <c r="G445">
        <v>0.78672244118589973</v>
      </c>
    </row>
    <row r="446" spans="1:7" x14ac:dyDescent="0.2">
      <c r="A446">
        <v>438</v>
      </c>
      <c r="B446">
        <v>3.9866408419358517</v>
      </c>
      <c r="C446">
        <v>6754.9208288910249</v>
      </c>
      <c r="D446">
        <v>8.2049065050275782</v>
      </c>
      <c r="E446">
        <v>8.2049065050275782</v>
      </c>
      <c r="F446">
        <v>8.2049065050275782</v>
      </c>
      <c r="G446">
        <v>0.42882119251713652</v>
      </c>
    </row>
    <row r="447" spans="1:7" x14ac:dyDescent="0.2">
      <c r="A447">
        <v>439</v>
      </c>
      <c r="B447">
        <v>4.0098270651997634</v>
      </c>
      <c r="C447">
        <v>6228.5040448844256</v>
      </c>
      <c r="D447">
        <v>8.2099129460046267</v>
      </c>
      <c r="E447">
        <v>8.2099129460046267</v>
      </c>
      <c r="F447">
        <v>8.2099129460046267</v>
      </c>
      <c r="G447">
        <v>0.43821681635785309</v>
      </c>
    </row>
    <row r="448" spans="1:7" x14ac:dyDescent="0.2">
      <c r="A448">
        <v>440</v>
      </c>
      <c r="B448">
        <v>3.9904644117856325</v>
      </c>
      <c r="C448">
        <v>6790.4516983358435</v>
      </c>
      <c r="D448">
        <v>8.2480024187502536</v>
      </c>
      <c r="E448">
        <v>8.2480024187502536</v>
      </c>
      <c r="F448">
        <v>8.2480024187502536</v>
      </c>
      <c r="G448">
        <v>0.52295390070810777</v>
      </c>
    </row>
    <row r="449" spans="1:7" x14ac:dyDescent="0.2">
      <c r="A449">
        <v>441</v>
      </c>
      <c r="B449">
        <v>4.3486697647218175</v>
      </c>
      <c r="C449">
        <v>6209.4749059318656</v>
      </c>
      <c r="D449">
        <v>9.1508832795051767</v>
      </c>
      <c r="E449">
        <v>9.1508832795051767</v>
      </c>
      <c r="F449">
        <v>9.1508832795051767</v>
      </c>
      <c r="G449">
        <v>0.83395617545348499</v>
      </c>
    </row>
    <row r="450" spans="1:7" x14ac:dyDescent="0.2">
      <c r="A450">
        <v>442</v>
      </c>
      <c r="B450">
        <v>4.6025433172542485</v>
      </c>
      <c r="C450">
        <v>6358.9647193511728</v>
      </c>
      <c r="D450">
        <v>8.2980599251533071</v>
      </c>
      <c r="E450">
        <v>8.2980599251533071</v>
      </c>
      <c r="F450">
        <v>8.2980599251533071</v>
      </c>
      <c r="G450">
        <v>0.63561671187766289</v>
      </c>
    </row>
    <row r="451" spans="1:7" x14ac:dyDescent="0.2">
      <c r="A451">
        <v>443</v>
      </c>
      <c r="B451">
        <v>3.9989989814848714</v>
      </c>
      <c r="C451">
        <v>6789.1808447928252</v>
      </c>
      <c r="D451">
        <v>9.3876018983674285</v>
      </c>
      <c r="E451">
        <v>9.4717208713614234</v>
      </c>
      <c r="F451">
        <v>9.3876018983674285</v>
      </c>
      <c r="G451">
        <v>0.90198037042933987</v>
      </c>
    </row>
    <row r="452" spans="1:7" x14ac:dyDescent="0.2">
      <c r="A452">
        <v>444</v>
      </c>
      <c r="B452">
        <v>4.2930006550130146</v>
      </c>
      <c r="C452">
        <v>6790.4395865991901</v>
      </c>
      <c r="D452">
        <v>8.2400384598976029</v>
      </c>
      <c r="E452">
        <v>8.2400384598976029</v>
      </c>
      <c r="F452">
        <v>8.2400384598976029</v>
      </c>
      <c r="G452">
        <v>0.49475358526100255</v>
      </c>
    </row>
    <row r="453" spans="1:7" x14ac:dyDescent="0.2">
      <c r="A453">
        <v>445</v>
      </c>
      <c r="B453">
        <v>3.9415996998929703</v>
      </c>
      <c r="C453">
        <v>6268.1019083357314</v>
      </c>
      <c r="D453">
        <v>6.8525182963430673</v>
      </c>
      <c r="E453">
        <v>6.8525182963430673</v>
      </c>
      <c r="F453">
        <v>6.8525182963430673</v>
      </c>
      <c r="G453">
        <v>0.14583691243497582</v>
      </c>
    </row>
    <row r="454" spans="1:7" x14ac:dyDescent="0.2">
      <c r="A454">
        <v>446</v>
      </c>
      <c r="B454">
        <v>3.9812436885058977</v>
      </c>
      <c r="C454">
        <v>6731.6875867858207</v>
      </c>
      <c r="D454">
        <v>9.1977351492089152</v>
      </c>
      <c r="E454">
        <v>9.1977351492089152</v>
      </c>
      <c r="F454">
        <v>9.1977351492089152</v>
      </c>
      <c r="G454">
        <v>0.86200666432036244</v>
      </c>
    </row>
    <row r="455" spans="1:7" x14ac:dyDescent="0.2">
      <c r="A455">
        <v>447</v>
      </c>
      <c r="B455">
        <v>4.3655958311027669</v>
      </c>
      <c r="C455">
        <v>6790.4481093569402</v>
      </c>
      <c r="D455">
        <v>9.0898291059541094</v>
      </c>
      <c r="E455">
        <v>9.0898291059541094</v>
      </c>
      <c r="F455">
        <v>9.0898291059541094</v>
      </c>
      <c r="G455">
        <v>0.79740268407096226</v>
      </c>
    </row>
    <row r="456" spans="1:7" x14ac:dyDescent="0.2">
      <c r="A456">
        <v>448</v>
      </c>
      <c r="B456">
        <v>3.8234315511230612</v>
      </c>
      <c r="C456">
        <v>6216.1701533318619</v>
      </c>
      <c r="D456">
        <v>9.0270529975437253</v>
      </c>
      <c r="E456">
        <v>9.0270529975437253</v>
      </c>
      <c r="F456">
        <v>9.0270529975437253</v>
      </c>
      <c r="G456">
        <v>0.76998436338733522</v>
      </c>
    </row>
    <row r="457" spans="1:7" x14ac:dyDescent="0.2">
      <c r="A457">
        <v>449</v>
      </c>
      <c r="B457">
        <v>4.0486881902414735</v>
      </c>
      <c r="C457">
        <v>6761.3924383905223</v>
      </c>
      <c r="D457">
        <v>7.6122875334092681</v>
      </c>
      <c r="E457">
        <v>7.6122875334092681</v>
      </c>
      <c r="F457">
        <v>7.6122875334092681</v>
      </c>
      <c r="G457">
        <v>0.34112448771277548</v>
      </c>
    </row>
    <row r="458" spans="1:7" x14ac:dyDescent="0.2">
      <c r="A458">
        <v>450</v>
      </c>
      <c r="B458">
        <v>4.1156784305802017</v>
      </c>
      <c r="C458">
        <v>6497.6063323725984</v>
      </c>
      <c r="D458">
        <v>6.2804335543377903</v>
      </c>
      <c r="E458">
        <v>4.000006437245303</v>
      </c>
      <c r="F458">
        <v>4</v>
      </c>
      <c r="G458">
        <v>8.0465566292047874E-2</v>
      </c>
    </row>
    <row r="459" spans="1:7" x14ac:dyDescent="0.2">
      <c r="A459">
        <v>451</v>
      </c>
      <c r="B459">
        <v>4.2599998626633431</v>
      </c>
      <c r="C459">
        <v>6526.8224367202238</v>
      </c>
      <c r="D459">
        <v>6.8533180438854995</v>
      </c>
      <c r="E459">
        <v>6.8533180438854995</v>
      </c>
      <c r="F459">
        <v>6.8533180438854995</v>
      </c>
      <c r="G459">
        <v>0.15036181048545097</v>
      </c>
    </row>
    <row r="460" spans="1:7" x14ac:dyDescent="0.2">
      <c r="A460">
        <v>452</v>
      </c>
      <c r="B460">
        <v>4.2521057214519455</v>
      </c>
      <c r="C460">
        <v>6256.6062857977395</v>
      </c>
      <c r="D460">
        <v>8.2442421378704651</v>
      </c>
      <c r="E460">
        <v>8.2442421378704651</v>
      </c>
      <c r="F460">
        <v>8.2442421378704651</v>
      </c>
      <c r="G460">
        <v>0.5062537922012279</v>
      </c>
    </row>
    <row r="461" spans="1:7" x14ac:dyDescent="0.2">
      <c r="A461">
        <v>453</v>
      </c>
      <c r="B461">
        <v>4.1885027739927736</v>
      </c>
      <c r="C461">
        <v>6210.6675348247463</v>
      </c>
      <c r="D461">
        <v>5.9230240398798326</v>
      </c>
      <c r="E461">
        <v>4.0000011762576406</v>
      </c>
      <c r="F461">
        <v>4</v>
      </c>
      <c r="G461">
        <v>1.4703220502637145E-2</v>
      </c>
    </row>
    <row r="462" spans="1:7" x14ac:dyDescent="0.2">
      <c r="A462">
        <v>454</v>
      </c>
      <c r="B462">
        <v>3.9960814300829397</v>
      </c>
      <c r="C462">
        <v>6204.1408469655616</v>
      </c>
      <c r="D462">
        <v>8.3267972197164433</v>
      </c>
      <c r="E462">
        <v>8.3267972197164433</v>
      </c>
      <c r="F462">
        <v>8.3267972197164433</v>
      </c>
      <c r="G462">
        <v>0.67258192276688811</v>
      </c>
    </row>
    <row r="463" spans="1:7" x14ac:dyDescent="0.2">
      <c r="A463">
        <v>455</v>
      </c>
      <c r="B463">
        <v>4.2483798409890614</v>
      </c>
      <c r="C463">
        <v>6574.7765455360313</v>
      </c>
      <c r="D463">
        <v>9.6442800729696163</v>
      </c>
      <c r="E463">
        <v>9.5998941140418914</v>
      </c>
      <c r="F463">
        <v>9.6</v>
      </c>
      <c r="G463">
        <v>0.98941140418905105</v>
      </c>
    </row>
    <row r="464" spans="1:7" x14ac:dyDescent="0.2">
      <c r="A464">
        <v>456</v>
      </c>
      <c r="B464">
        <v>4.5578974964648076</v>
      </c>
      <c r="C464">
        <v>6303.944047854091</v>
      </c>
      <c r="D464">
        <v>6.864255469477194</v>
      </c>
      <c r="E464">
        <v>6.864255469477194</v>
      </c>
      <c r="F464">
        <v>6.864255469477194</v>
      </c>
      <c r="G464">
        <v>0.21224475868005416</v>
      </c>
    </row>
    <row r="465" spans="1:7" x14ac:dyDescent="0.2">
      <c r="A465">
        <v>457</v>
      </c>
      <c r="B465">
        <v>4.0746013364343403</v>
      </c>
      <c r="C465">
        <v>6748.3832999300821</v>
      </c>
      <c r="D465">
        <v>9.3746831064635838</v>
      </c>
      <c r="E465">
        <v>9.4529952658860115</v>
      </c>
      <c r="F465">
        <v>9.3746831064635838</v>
      </c>
      <c r="G465">
        <v>0.89933343929828458</v>
      </c>
    </row>
    <row r="466" spans="1:7" x14ac:dyDescent="0.2">
      <c r="A466">
        <v>458</v>
      </c>
      <c r="B466">
        <v>4.4556055977407381</v>
      </c>
      <c r="C466">
        <v>6481.2331598931069</v>
      </c>
      <c r="D466">
        <v>8.0864494760242156</v>
      </c>
      <c r="E466">
        <v>8.0864494760242156</v>
      </c>
      <c r="F466">
        <v>8.0864494760242156</v>
      </c>
      <c r="G466">
        <v>0.39648743595194247</v>
      </c>
    </row>
    <row r="467" spans="1:7" x14ac:dyDescent="0.2">
      <c r="A467">
        <v>459</v>
      </c>
      <c r="B467">
        <v>4.2973298715312254</v>
      </c>
      <c r="C467">
        <v>6542.8783841901504</v>
      </c>
      <c r="D467">
        <v>8.2021720783649688</v>
      </c>
      <c r="E467">
        <v>8.2021720783649688</v>
      </c>
      <c r="F467">
        <v>8.2021720783649688</v>
      </c>
      <c r="G467">
        <v>0.42368947430460002</v>
      </c>
    </row>
    <row r="468" spans="1:7" x14ac:dyDescent="0.2">
      <c r="A468">
        <v>460</v>
      </c>
      <c r="B468">
        <v>4.1876559016682631</v>
      </c>
      <c r="C468">
        <v>6680.965328213777</v>
      </c>
      <c r="D468">
        <v>8.897378678068339</v>
      </c>
      <c r="E468">
        <v>8.897378678068339</v>
      </c>
      <c r="F468">
        <v>8.897378678068339</v>
      </c>
      <c r="G468">
        <v>0.75348847226740057</v>
      </c>
    </row>
    <row r="469" spans="1:7" x14ac:dyDescent="0.2">
      <c r="A469">
        <v>461</v>
      </c>
      <c r="B469">
        <v>4.6295865015254867</v>
      </c>
      <c r="C469">
        <v>6778.4592104024068</v>
      </c>
      <c r="D469">
        <v>8.2503006379786576</v>
      </c>
      <c r="E469">
        <v>8.2503006379786576</v>
      </c>
      <c r="F469">
        <v>8.2503006379786576</v>
      </c>
      <c r="G469">
        <v>0.53316072081382404</v>
      </c>
    </row>
    <row r="470" spans="1:7" x14ac:dyDescent="0.2">
      <c r="A470">
        <v>462</v>
      </c>
      <c r="B470">
        <v>4.1872959214466769</v>
      </c>
      <c r="C470">
        <v>6639.3519699712224</v>
      </c>
      <c r="D470">
        <v>6.4917641183308659</v>
      </c>
      <c r="E470">
        <v>4.0921387059672707</v>
      </c>
      <c r="F470">
        <v>6.4917641183308659</v>
      </c>
      <c r="G470">
        <v>0.10117516683441941</v>
      </c>
    </row>
    <row r="471" spans="1:7" x14ac:dyDescent="0.2">
      <c r="A471">
        <v>463</v>
      </c>
      <c r="B471">
        <v>3.9730625482399291</v>
      </c>
      <c r="C471">
        <v>6731.0818989316986</v>
      </c>
      <c r="D471">
        <v>7.1419437277432678</v>
      </c>
      <c r="E471">
        <v>7.1419437277432678</v>
      </c>
      <c r="F471">
        <v>7.1419437277432678</v>
      </c>
      <c r="G471">
        <v>0.27282527164016507</v>
      </c>
    </row>
    <row r="472" spans="1:7" x14ac:dyDescent="0.2">
      <c r="A472">
        <v>464</v>
      </c>
      <c r="B472">
        <v>4.1843460853383085</v>
      </c>
      <c r="C472">
        <v>6321.2601037992454</v>
      </c>
      <c r="D472">
        <v>7.2456878019371853</v>
      </c>
      <c r="E472">
        <v>7.2456878019371853</v>
      </c>
      <c r="F472">
        <v>7.2456878019371853</v>
      </c>
      <c r="G472">
        <v>0.29000801087822953</v>
      </c>
    </row>
    <row r="473" spans="1:7" x14ac:dyDescent="0.2">
      <c r="A473">
        <v>465</v>
      </c>
      <c r="B473">
        <v>3.8234406053404109</v>
      </c>
      <c r="C473">
        <v>6234.4319482655565</v>
      </c>
      <c r="D473">
        <v>8.2336805404129585</v>
      </c>
      <c r="E473">
        <v>8.2336805404129585</v>
      </c>
      <c r="F473">
        <v>8.2336805404129585</v>
      </c>
      <c r="G473">
        <v>0.48282163197100664</v>
      </c>
    </row>
    <row r="474" spans="1:7" x14ac:dyDescent="0.2">
      <c r="A474">
        <v>466</v>
      </c>
      <c r="B474">
        <v>4.6290408348123382</v>
      </c>
      <c r="C474">
        <v>6584.8009479413031</v>
      </c>
      <c r="D474">
        <v>6.3001583005984063</v>
      </c>
      <c r="E474">
        <v>4.0000065918813803</v>
      </c>
      <c r="F474">
        <v>4</v>
      </c>
      <c r="G474">
        <v>8.2398517248779182E-2</v>
      </c>
    </row>
    <row r="475" spans="1:7" x14ac:dyDescent="0.2">
      <c r="A475">
        <v>467</v>
      </c>
      <c r="B475">
        <v>4.4334477479356043</v>
      </c>
      <c r="C475">
        <v>6790.0987855668864</v>
      </c>
      <c r="D475">
        <v>9.6443133072241825</v>
      </c>
      <c r="E475">
        <v>9.5999859942718242</v>
      </c>
      <c r="F475">
        <v>9.6</v>
      </c>
      <c r="G475">
        <v>0.99859942718236694</v>
      </c>
    </row>
    <row r="476" spans="1:7" x14ac:dyDescent="0.2">
      <c r="A476">
        <v>468</v>
      </c>
      <c r="B476">
        <v>4.2156407691754447</v>
      </c>
      <c r="C476">
        <v>6439.4976668849467</v>
      </c>
      <c r="D476">
        <v>8.2929400658986463</v>
      </c>
      <c r="E476">
        <v>8.2929400658986463</v>
      </c>
      <c r="F476">
        <v>8.2929400658986463</v>
      </c>
      <c r="G476">
        <v>0.62903096050653395</v>
      </c>
    </row>
    <row r="477" spans="1:7" x14ac:dyDescent="0.2">
      <c r="A477">
        <v>469</v>
      </c>
      <c r="B477">
        <v>4.2565180186564602</v>
      </c>
      <c r="C477">
        <v>6778.9198662700592</v>
      </c>
      <c r="D477">
        <v>8.3109073076797522</v>
      </c>
      <c r="E477">
        <v>8.3109073076797522</v>
      </c>
      <c r="F477">
        <v>8.3109073076797522</v>
      </c>
      <c r="G477">
        <v>0.65214249176349082</v>
      </c>
    </row>
    <row r="478" spans="1:7" x14ac:dyDescent="0.2">
      <c r="A478">
        <v>470</v>
      </c>
      <c r="B478">
        <v>4.0037921475260969</v>
      </c>
      <c r="C478">
        <v>6354.3101790801156</v>
      </c>
      <c r="D478">
        <v>7.0305896876809459</v>
      </c>
      <c r="E478">
        <v>7.0305896876809459</v>
      </c>
      <c r="F478">
        <v>7.0305896876809459</v>
      </c>
      <c r="G478">
        <v>0.25438212249297232</v>
      </c>
    </row>
    <row r="479" spans="1:7" x14ac:dyDescent="0.2">
      <c r="A479">
        <v>471</v>
      </c>
      <c r="B479">
        <v>4.0162957860858475</v>
      </c>
      <c r="C479">
        <v>6407.1006767762819</v>
      </c>
      <c r="D479">
        <v>6.865357939073621</v>
      </c>
      <c r="E479">
        <v>6.865357939073621</v>
      </c>
      <c r="F479">
        <v>6.865357939073621</v>
      </c>
      <c r="G479">
        <v>0.21848243027377931</v>
      </c>
    </row>
    <row r="480" spans="1:7" x14ac:dyDescent="0.2">
      <c r="A480">
        <v>472</v>
      </c>
      <c r="B480">
        <v>3.823436222289573</v>
      </c>
      <c r="C480">
        <v>6311.8060387079522</v>
      </c>
      <c r="D480">
        <v>9.4242027437502145</v>
      </c>
      <c r="E480">
        <v>9.5247732771750524</v>
      </c>
      <c r="F480">
        <v>9.4242027437502145</v>
      </c>
      <c r="G480">
        <v>0.90947951723716214</v>
      </c>
    </row>
    <row r="481" spans="1:7" x14ac:dyDescent="0.2">
      <c r="A481">
        <v>473</v>
      </c>
      <c r="B481">
        <v>4.5287594804145677</v>
      </c>
      <c r="C481">
        <v>6489.5109799539259</v>
      </c>
      <c r="D481">
        <v>8.1953202363621571</v>
      </c>
      <c r="E481">
        <v>8.1953202363621571</v>
      </c>
      <c r="F481">
        <v>8.1953202363621571</v>
      </c>
      <c r="G481">
        <v>0.41083057306726245</v>
      </c>
    </row>
    <row r="482" spans="1:7" x14ac:dyDescent="0.2">
      <c r="A482">
        <v>474</v>
      </c>
      <c r="B482">
        <v>4.6293773122959498</v>
      </c>
      <c r="C482">
        <v>6778.1337556500148</v>
      </c>
      <c r="D482">
        <v>9.5167216986218151</v>
      </c>
      <c r="E482">
        <v>9.5992843572488304</v>
      </c>
      <c r="F482">
        <v>9.6</v>
      </c>
      <c r="G482">
        <v>0.9284357248829761</v>
      </c>
    </row>
    <row r="483" spans="1:7" x14ac:dyDescent="0.2">
      <c r="A483">
        <v>475</v>
      </c>
      <c r="B483">
        <v>4.2618841719399185</v>
      </c>
      <c r="C483">
        <v>6251.7772382573439</v>
      </c>
      <c r="D483">
        <v>8.3190703843899581</v>
      </c>
      <c r="E483">
        <v>8.3190703843899581</v>
      </c>
      <c r="F483">
        <v>8.3190703843899581</v>
      </c>
      <c r="G483">
        <v>0.66264277916649417</v>
      </c>
    </row>
    <row r="484" spans="1:7" x14ac:dyDescent="0.2">
      <c r="A484">
        <v>476</v>
      </c>
      <c r="B484">
        <v>4.3176183529340797</v>
      </c>
      <c r="C484">
        <v>6329.8339841628331</v>
      </c>
      <c r="D484">
        <v>8.3156084909985832</v>
      </c>
      <c r="E484">
        <v>8.3156084909985832</v>
      </c>
      <c r="F484">
        <v>8.3156084909985832</v>
      </c>
      <c r="G484">
        <v>0.65818969402978877</v>
      </c>
    </row>
    <row r="485" spans="1:7" x14ac:dyDescent="0.2">
      <c r="A485">
        <v>477</v>
      </c>
      <c r="B485">
        <v>3.9633318170638909</v>
      </c>
      <c r="C485">
        <v>6753.9697786274437</v>
      </c>
      <c r="D485">
        <v>7.0282230531915211</v>
      </c>
      <c r="E485">
        <v>7.0282230531915211</v>
      </c>
      <c r="F485">
        <v>7.0282230531915211</v>
      </c>
      <c r="G485">
        <v>0.25399014575965473</v>
      </c>
    </row>
    <row r="486" spans="1:7" x14ac:dyDescent="0.2">
      <c r="A486">
        <v>478</v>
      </c>
      <c r="B486">
        <v>4.3799760068027576</v>
      </c>
      <c r="C486">
        <v>6779.7355381072775</v>
      </c>
      <c r="D486">
        <v>8.2538791241741567</v>
      </c>
      <c r="E486">
        <v>8.2538791241741567</v>
      </c>
      <c r="F486">
        <v>8.2538791241741567</v>
      </c>
      <c r="G486">
        <v>0.54905344523141464</v>
      </c>
    </row>
    <row r="487" spans="1:7" x14ac:dyDescent="0.2">
      <c r="A487">
        <v>479</v>
      </c>
      <c r="B487">
        <v>4.0365366852756264</v>
      </c>
      <c r="C487">
        <v>6506.3198824695501</v>
      </c>
      <c r="D487">
        <v>8.2314603528324728</v>
      </c>
      <c r="E487">
        <v>8.2314603528324728</v>
      </c>
      <c r="F487">
        <v>8.2314603528324728</v>
      </c>
      <c r="G487">
        <v>0.47865498994771744</v>
      </c>
    </row>
    <row r="488" spans="1:7" x14ac:dyDescent="0.2">
      <c r="A488">
        <v>480</v>
      </c>
      <c r="B488">
        <v>4.3690464728569545</v>
      </c>
      <c r="C488">
        <v>6211.6754997203388</v>
      </c>
      <c r="D488">
        <v>8.8002934484160242</v>
      </c>
      <c r="E488">
        <v>8.8002934484160242</v>
      </c>
      <c r="F488">
        <v>8.8002934484160242</v>
      </c>
      <c r="G488">
        <v>0.74113824452626009</v>
      </c>
    </row>
    <row r="489" spans="1:7" x14ac:dyDescent="0.2">
      <c r="A489">
        <v>481</v>
      </c>
      <c r="B489">
        <v>4.3859824175020821</v>
      </c>
      <c r="C489">
        <v>6196.7865930584512</v>
      </c>
      <c r="D489">
        <v>6.1791714961824731</v>
      </c>
      <c r="E489">
        <v>4.0000056433812317</v>
      </c>
      <c r="F489">
        <v>4</v>
      </c>
      <c r="G489">
        <v>7.0542265398554099E-2</v>
      </c>
    </row>
    <row r="490" spans="1:7" x14ac:dyDescent="0.2">
      <c r="A490">
        <v>482</v>
      </c>
      <c r="B490">
        <v>4.2906512716213578</v>
      </c>
      <c r="C490">
        <v>6572.1226866418583</v>
      </c>
      <c r="D490">
        <v>6.8520917888264865</v>
      </c>
      <c r="E490">
        <v>6.8520917888264865</v>
      </c>
      <c r="F490">
        <v>6.8520917888264865</v>
      </c>
      <c r="G490">
        <v>0.14342377212769908</v>
      </c>
    </row>
    <row r="491" spans="1:7" x14ac:dyDescent="0.2">
      <c r="A491">
        <v>483</v>
      </c>
      <c r="B491">
        <v>4.6295737912399906</v>
      </c>
      <c r="C491">
        <v>6790.4300665152696</v>
      </c>
      <c r="D491">
        <v>6.855806581794619</v>
      </c>
      <c r="E491">
        <v>6.855806581794619</v>
      </c>
      <c r="F491">
        <v>6.855806581794619</v>
      </c>
      <c r="G491">
        <v>0.1644417291298606</v>
      </c>
    </row>
    <row r="492" spans="1:7" x14ac:dyDescent="0.2">
      <c r="A492">
        <v>484</v>
      </c>
      <c r="B492">
        <v>4.1841085319887137</v>
      </c>
      <c r="C492">
        <v>6423.7972714815287</v>
      </c>
      <c r="D492">
        <v>6.6387869676320452</v>
      </c>
      <c r="E492">
        <v>5.2216722111599188</v>
      </c>
      <c r="F492">
        <v>6.6387869676320452</v>
      </c>
      <c r="G492">
        <v>0.11558285317234294</v>
      </c>
    </row>
    <row r="493" spans="1:7" x14ac:dyDescent="0.2">
      <c r="A493">
        <v>485</v>
      </c>
      <c r="B493">
        <v>4.3716340685635391</v>
      </c>
      <c r="C493">
        <v>6789.6284659274588</v>
      </c>
      <c r="D493">
        <v>8.2843380381385376</v>
      </c>
      <c r="E493">
        <v>8.2843380381385376</v>
      </c>
      <c r="F493">
        <v>8.2843380381385376</v>
      </c>
      <c r="G493">
        <v>0.61796604381687148</v>
      </c>
    </row>
    <row r="494" spans="1:7" x14ac:dyDescent="0.2">
      <c r="A494">
        <v>486</v>
      </c>
      <c r="B494">
        <v>4.4224237531358526</v>
      </c>
      <c r="C494">
        <v>6785.8632479727567</v>
      </c>
      <c r="D494">
        <v>8.2533435830374149</v>
      </c>
      <c r="E494">
        <v>8.2533435830374149</v>
      </c>
      <c r="F494">
        <v>8.2533435830374149</v>
      </c>
      <c r="G494">
        <v>0.5466750071893155</v>
      </c>
    </row>
    <row r="495" spans="1:7" x14ac:dyDescent="0.2">
      <c r="A495">
        <v>487</v>
      </c>
      <c r="B495">
        <v>4.0143928116348029</v>
      </c>
      <c r="C495">
        <v>6735.8102967460345</v>
      </c>
      <c r="D495">
        <v>9.2962888817216722</v>
      </c>
      <c r="E495">
        <v>9.3393639499708634</v>
      </c>
      <c r="F495">
        <v>9.2962888817216722</v>
      </c>
      <c r="G495">
        <v>0.88327124745335228</v>
      </c>
    </row>
    <row r="496" spans="1:7" x14ac:dyDescent="0.2">
      <c r="A496">
        <v>488</v>
      </c>
      <c r="B496">
        <v>4.0642525017565223</v>
      </c>
      <c r="C496">
        <v>6599.6822012251878</v>
      </c>
      <c r="D496">
        <v>8.3095023415180513</v>
      </c>
      <c r="E496">
        <v>8.3095023415180513</v>
      </c>
      <c r="F496">
        <v>8.3095023415180513</v>
      </c>
      <c r="G496">
        <v>0.65033526282113407</v>
      </c>
    </row>
    <row r="497" spans="1:7" x14ac:dyDescent="0.2">
      <c r="A497">
        <v>489</v>
      </c>
      <c r="B497">
        <v>3.8622117330300898</v>
      </c>
      <c r="C497">
        <v>6556.3340335706071</v>
      </c>
      <c r="D497">
        <v>8.2997899837256064</v>
      </c>
      <c r="E497">
        <v>8.2997899837256064</v>
      </c>
      <c r="F497">
        <v>8.2997899837256064</v>
      </c>
      <c r="G497">
        <v>0.6378421120396448</v>
      </c>
    </row>
    <row r="498" spans="1:7" x14ac:dyDescent="0.2">
      <c r="A498">
        <v>490</v>
      </c>
      <c r="B498">
        <v>4.189803265482329</v>
      </c>
      <c r="C498">
        <v>6538.240173873688</v>
      </c>
      <c r="D498">
        <v>8.2555904391812884</v>
      </c>
      <c r="E498">
        <v>8.2555904391812884</v>
      </c>
      <c r="F498">
        <v>8.2555904391812884</v>
      </c>
      <c r="G498">
        <v>0.55665371425977295</v>
      </c>
    </row>
    <row r="499" spans="1:7" x14ac:dyDescent="0.2">
      <c r="A499">
        <v>491</v>
      </c>
      <c r="B499">
        <v>4.2266843125543039</v>
      </c>
      <c r="C499">
        <v>6545.7281410114601</v>
      </c>
      <c r="D499">
        <v>9.2026816608674196</v>
      </c>
      <c r="E499">
        <v>9.2036816121475518</v>
      </c>
      <c r="F499">
        <v>9.2026816608674196</v>
      </c>
      <c r="G499">
        <v>0.86409206500232505</v>
      </c>
    </row>
    <row r="500" spans="1:7" x14ac:dyDescent="0.2">
      <c r="A500">
        <v>492</v>
      </c>
      <c r="B500">
        <v>4.1870526545265347</v>
      </c>
      <c r="C500">
        <v>6607.9442465884558</v>
      </c>
      <c r="D500">
        <v>8.2169169538726514</v>
      </c>
      <c r="E500">
        <v>8.2169169538726514</v>
      </c>
      <c r="F500">
        <v>8.2169169538726514</v>
      </c>
      <c r="G500">
        <v>0.45136128837041589</v>
      </c>
    </row>
    <row r="501" spans="1:7" x14ac:dyDescent="0.2">
      <c r="A501">
        <v>493</v>
      </c>
      <c r="B501">
        <v>4.2190828257257857</v>
      </c>
      <c r="C501">
        <v>6529.4448237920469</v>
      </c>
      <c r="D501">
        <v>9.2632498826812331</v>
      </c>
      <c r="E501">
        <v>9.2914743898681351</v>
      </c>
      <c r="F501">
        <v>9.2632498826812331</v>
      </c>
      <c r="G501">
        <v>0.87650188730342826</v>
      </c>
    </row>
    <row r="502" spans="1:7" x14ac:dyDescent="0.2">
      <c r="A502">
        <v>494</v>
      </c>
      <c r="B502">
        <v>4.0002599135241512</v>
      </c>
      <c r="C502">
        <v>6399.0177142239872</v>
      </c>
      <c r="D502">
        <v>6.8648221519290242</v>
      </c>
      <c r="E502">
        <v>6.8648221519290242</v>
      </c>
      <c r="F502">
        <v>6.8648221519290242</v>
      </c>
      <c r="G502">
        <v>0.21545099588051694</v>
      </c>
    </row>
    <row r="503" spans="1:7" x14ac:dyDescent="0.2">
      <c r="A503">
        <v>495</v>
      </c>
      <c r="B503">
        <v>4.2668990564265723</v>
      </c>
      <c r="C503">
        <v>6579.7547461109616</v>
      </c>
      <c r="D503">
        <v>6.8794263098545123</v>
      </c>
      <c r="E503">
        <v>6.8794263098545123</v>
      </c>
      <c r="F503">
        <v>6.8794263098545123</v>
      </c>
      <c r="G503">
        <v>0.22934550306465137</v>
      </c>
    </row>
    <row r="504" spans="1:7" x14ac:dyDescent="0.2">
      <c r="A504">
        <v>496</v>
      </c>
      <c r="B504">
        <v>4.3233043851077335</v>
      </c>
      <c r="C504">
        <v>6339.6674230441622</v>
      </c>
      <c r="D504">
        <v>9.6442709722472788</v>
      </c>
      <c r="E504">
        <v>9.5998689539631759</v>
      </c>
      <c r="F504">
        <v>9.6</v>
      </c>
      <c r="G504">
        <v>0.98689539631756384</v>
      </c>
    </row>
    <row r="505" spans="1:7" x14ac:dyDescent="0.2">
      <c r="A505">
        <v>497</v>
      </c>
      <c r="B505">
        <v>3.8473059099059252</v>
      </c>
      <c r="C505">
        <v>6349.9825722851783</v>
      </c>
      <c r="D505">
        <v>8.3469028667840224</v>
      </c>
      <c r="E505">
        <v>8.3469028667840224</v>
      </c>
      <c r="F505">
        <v>8.3469028667840224</v>
      </c>
      <c r="G505">
        <v>0.68346235542452483</v>
      </c>
    </row>
    <row r="506" spans="1:7" x14ac:dyDescent="0.2">
      <c r="A506">
        <v>498</v>
      </c>
      <c r="B506">
        <v>4.5528514887637339</v>
      </c>
      <c r="C506">
        <v>6335.1779537010416</v>
      </c>
      <c r="D506">
        <v>9.3312126210694704</v>
      </c>
      <c r="E506">
        <v>9.3899854143942019</v>
      </c>
      <c r="F506">
        <v>9.3312126210694704</v>
      </c>
      <c r="G506">
        <v>0.89042677202411624</v>
      </c>
    </row>
    <row r="507" spans="1:7" x14ac:dyDescent="0.2">
      <c r="A507">
        <v>499</v>
      </c>
      <c r="B507">
        <v>4.6289615633091907</v>
      </c>
      <c r="C507">
        <v>6780.6841862732226</v>
      </c>
      <c r="D507">
        <v>9.1368923132581639</v>
      </c>
      <c r="E507">
        <v>9.1368923132581639</v>
      </c>
      <c r="F507">
        <v>9.1368923132581639</v>
      </c>
      <c r="G507">
        <v>0.82557970199724184</v>
      </c>
    </row>
    <row r="508" spans="1:7" x14ac:dyDescent="0.2">
      <c r="A508">
        <v>500</v>
      </c>
      <c r="B508">
        <v>3.8511476894023033</v>
      </c>
      <c r="C508">
        <v>6495.2813901193813</v>
      </c>
      <c r="D508">
        <v>6.8549500491475603</v>
      </c>
      <c r="E508">
        <v>6.8549500491475603</v>
      </c>
      <c r="F508">
        <v>6.8549500491475603</v>
      </c>
      <c r="G508">
        <v>0.1595955461793569</v>
      </c>
    </row>
    <row r="510" spans="1:7" x14ac:dyDescent="0.2">
      <c r="A510" t="s">
        <v>40</v>
      </c>
    </row>
    <row r="511" spans="1:7" x14ac:dyDescent="0.2">
      <c r="A511" t="s">
        <v>41</v>
      </c>
      <c r="B511" t="str">
        <f>IF(ISBLANK($B510),"",_xll.EDF(B9:B508,$B510))</f>
        <v/>
      </c>
      <c r="C511" t="str">
        <f>IF(ISBLANK($C510),"",_xll.EDF(C9:C508,$C510))</f>
        <v/>
      </c>
      <c r="D511" t="str">
        <f>IF(ISBLANK($D510),"",_xll.EDF(D9:D508,$D510))</f>
        <v/>
      </c>
      <c r="E511" t="str">
        <f>IF(ISBLANK($E510),"",_xll.EDF(E9:E508,$E510))</f>
        <v/>
      </c>
      <c r="F511" t="str">
        <f>IF(ISBLANK($F510),"",_xll.EDF(F9:F508,$F510))</f>
        <v/>
      </c>
      <c r="G511" t="str">
        <f>IF(ISBLANK($G510),"",_xll.EDF(G9:G508,$G510))</f>
        <v/>
      </c>
    </row>
    <row r="512" spans="1:7" x14ac:dyDescent="0.2">
      <c r="A512" t="s">
        <v>42</v>
      </c>
    </row>
    <row r="513" spans="1:7" x14ac:dyDescent="0.2">
      <c r="A513" t="s">
        <v>43</v>
      </c>
      <c r="B513" t="str">
        <f>IF(ISBLANK($B512),"",_xll.EDF(B9:B508,$B512))</f>
        <v/>
      </c>
      <c r="C513" t="str">
        <f>IF(ISBLANK($C512),"",_xll.EDF(C9:C508,$C512))</f>
        <v/>
      </c>
      <c r="D513" t="str">
        <f>IF(ISBLANK($D512),"",_xll.EDF(D9:D508,$D512))</f>
        <v/>
      </c>
      <c r="E513" t="str">
        <f>IF(ISBLANK($E512),"",_xll.EDF(E9:E508,$E512))</f>
        <v/>
      </c>
      <c r="F513" t="str">
        <f>IF(ISBLANK($F512),"",_xll.EDF(F9:F508,$F512))</f>
        <v/>
      </c>
      <c r="G513" t="str">
        <f>IF(ISBLANK($G512),"",_xll.EDF(G9:G508,$G512))</f>
        <v/>
      </c>
    </row>
    <row r="514" spans="1:7" x14ac:dyDescent="0.2">
      <c r="A514" t="s">
        <v>44</v>
      </c>
    </row>
    <row r="515" spans="1:7" x14ac:dyDescent="0.2">
      <c r="A515" t="s">
        <v>45</v>
      </c>
      <c r="B515" t="str">
        <f>IF(ISBLANK($B514),"",_xll.EDF(B9:B508,$B514))</f>
        <v/>
      </c>
      <c r="C515" t="str">
        <f>IF(ISBLANK($C514),"",_xll.EDF(C9:C508,$C514))</f>
        <v/>
      </c>
      <c r="D515" t="str">
        <f>IF(ISBLANK($D514),"",_xll.EDF(D9:D508,$D514))</f>
        <v/>
      </c>
      <c r="E515" t="str">
        <f>IF(ISBLANK($E514),"",_xll.EDF(E9:E508,$E514))</f>
        <v/>
      </c>
      <c r="F515" t="str">
        <f>IF(ISBLANK($F514),"",_xll.EDF(F9:F508,$F514))</f>
        <v/>
      </c>
      <c r="G515" t="str">
        <f>IF(ISBLANK($G514),"",_xll.EDF(G9:G508,$G514))</f>
        <v/>
      </c>
    </row>
    <row r="516" spans="1:7" x14ac:dyDescent="0.2">
      <c r="A516" t="s">
        <v>46</v>
      </c>
    </row>
    <row r="517" spans="1:7" x14ac:dyDescent="0.2">
      <c r="A517" t="s">
        <v>47</v>
      </c>
      <c r="B517" t="str">
        <f>IF(ISBLANK($B516),"",_xll.EDF(B9:B508,$B516))</f>
        <v/>
      </c>
      <c r="C517" t="str">
        <f>IF(ISBLANK($C516),"",_xll.EDF(C9:C508,$C516))</f>
        <v/>
      </c>
      <c r="D517" t="str">
        <f>IF(ISBLANK($D516),"",_xll.EDF(D9:D508,$D516))</f>
        <v/>
      </c>
      <c r="E517" t="str">
        <f>IF(ISBLANK($E516),"",_xll.EDF(E9:E508,$E516))</f>
        <v/>
      </c>
      <c r="F517" t="str">
        <f>IF(ISBLANK($F516),"",_xll.EDF(F9:F508,$F516))</f>
        <v/>
      </c>
      <c r="G517" t="str">
        <f>IF(ISBLANK($G516),"",_xll.EDF(G9:G508,$G516))</f>
        <v/>
      </c>
    </row>
    <row r="518" spans="1:7" x14ac:dyDescent="0.2">
      <c r="A518" t="s">
        <v>48</v>
      </c>
    </row>
    <row r="519" spans="1:7" x14ac:dyDescent="0.2">
      <c r="A519" t="s">
        <v>49</v>
      </c>
      <c r="B519" t="str">
        <f>IF(ISBLANK($B518),"",_xll.EDF(B9:B508,$B518))</f>
        <v/>
      </c>
      <c r="C519" t="str">
        <f>IF(ISBLANK($C518),"",_xll.EDF(C9:C508,$C518))</f>
        <v/>
      </c>
      <c r="D519" t="str">
        <f>IF(ISBLANK($D518),"",_xll.EDF(D9:D508,$D518))</f>
        <v/>
      </c>
      <c r="E519" t="str">
        <f>IF(ISBLANK($E518),"",_xll.EDF(E9:E508,$E518))</f>
        <v/>
      </c>
      <c r="F519" t="str">
        <f>IF(ISBLANK($F518),"",_xll.EDF(F9:F508,$F518))</f>
        <v/>
      </c>
      <c r="G519" t="str">
        <f>IF(ISBLANK($G518),"",_xll.EDF(G9:G508,$G518))</f>
        <v/>
      </c>
    </row>
  </sheetData>
  <dataValidations count="1">
    <dataValidation type="list" allowBlank="1" showInputMessage="1" showErrorMessage="1" sqref="J8 L8 N8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E42" zoomScale="90" zoomScaleNormal="90" workbookViewId="0">
      <selection activeCell="I60" sqref="I60:J60"/>
    </sheetView>
  </sheetViews>
  <sheetFormatPr defaultRowHeight="12.75" x14ac:dyDescent="0.2"/>
  <cols>
    <col min="1" max="1" width="11.28515625" customWidth="1"/>
    <col min="19" max="19" width="10.42578125" bestFit="1" customWidth="1"/>
  </cols>
  <sheetData>
    <row r="1" spans="1:19" x14ac:dyDescent="0.2">
      <c r="A1" s="3" t="str">
        <f>_xll.WBNAME()</f>
        <v>L_16_Black_Swan_Uncertainty.xlsx</v>
      </c>
    </row>
    <row r="2" spans="1:19" x14ac:dyDescent="0.2">
      <c r="G2" s="7" t="s">
        <v>15</v>
      </c>
      <c r="P2" s="7" t="s">
        <v>16</v>
      </c>
    </row>
    <row r="4" spans="1:19" x14ac:dyDescent="0.2">
      <c r="G4" t="s">
        <v>14</v>
      </c>
      <c r="P4" t="s">
        <v>14</v>
      </c>
    </row>
    <row r="5" spans="1:19" x14ac:dyDescent="0.2">
      <c r="A5" s="3" t="s">
        <v>26</v>
      </c>
      <c r="G5" t="s">
        <v>8</v>
      </c>
      <c r="P5" t="s">
        <v>8</v>
      </c>
    </row>
    <row r="6" spans="1:19" x14ac:dyDescent="0.2">
      <c r="A6" s="3" t="s">
        <v>0</v>
      </c>
      <c r="B6" s="3" t="s">
        <v>1</v>
      </c>
      <c r="C6" s="3" t="s">
        <v>2</v>
      </c>
      <c r="D6" s="3" t="s">
        <v>3</v>
      </c>
      <c r="G6" s="6" t="s">
        <v>4</v>
      </c>
      <c r="H6" s="6" t="str">
        <f>Sheet1!$B$6</f>
        <v>Harvested</v>
      </c>
      <c r="I6" s="6" t="str">
        <f>Sheet1!$C$6</f>
        <v>Yield t</v>
      </c>
      <c r="J6" s="6" t="str">
        <f>Sheet1!$D$6</f>
        <v xml:space="preserve">Price </v>
      </c>
      <c r="P6" s="6" t="s">
        <v>4</v>
      </c>
      <c r="Q6" s="6" t="str">
        <f>Sheet1!$B$6</f>
        <v>Harvested</v>
      </c>
      <c r="R6" s="6" t="str">
        <f>Sheet1!$C$6</f>
        <v>Yield t</v>
      </c>
      <c r="S6" s="6" t="str">
        <f>Sheet1!$D$6</f>
        <v xml:space="preserve">Price </v>
      </c>
    </row>
    <row r="7" spans="1:19" x14ac:dyDescent="0.2">
      <c r="A7" s="3">
        <v>1</v>
      </c>
      <c r="B7" s="3">
        <v>2.7810000000000001</v>
      </c>
      <c r="C7" s="4">
        <v>5730.5645451276496</v>
      </c>
      <c r="D7" s="5">
        <v>7.35</v>
      </c>
      <c r="G7">
        <v>1</v>
      </c>
      <c r="H7">
        <f>Sheet1!B$7-(H$20+$G$7*H$19)</f>
        <v>-0.14320454545454586</v>
      </c>
      <c r="I7">
        <f>Sheet1!C$7-(I$20+$G$7*I$19)</f>
        <v>77.545327981035371</v>
      </c>
      <c r="J7">
        <f>Sheet1!D$7-(J$20+$G$7*J$19)</f>
        <v>0.294545454545454</v>
      </c>
      <c r="P7">
        <v>1</v>
      </c>
      <c r="Q7">
        <f>Sheet1!B$7-(Q$20+$P$7*Q$19)</f>
        <v>-0.14320454545454586</v>
      </c>
      <c r="R7">
        <f>Sheet1!C$7-(R$20+$P$7*R$19)</f>
        <v>77.545327981035371</v>
      </c>
      <c r="S7">
        <f>Sheet1!D$7-(S$20+$P$7*S$19)</f>
        <v>0.294545454545454</v>
      </c>
    </row>
    <row r="8" spans="1:19" x14ac:dyDescent="0.2">
      <c r="A8" s="3">
        <v>2</v>
      </c>
      <c r="B8" s="3">
        <v>3.1320000000000001</v>
      </c>
      <c r="C8" s="4">
        <v>5736.2068965517201</v>
      </c>
      <c r="D8" s="5">
        <v>6.7</v>
      </c>
      <c r="G8">
        <v>2</v>
      </c>
      <c r="H8">
        <f>Sheet1!B$8-(H$20+$G$8*H$19)</f>
        <v>0.17220909090909053</v>
      </c>
      <c r="I8">
        <f>Sheet1!C$8-(I$20+$G$8*I$19)</f>
        <v>42.18112405078773</v>
      </c>
      <c r="J8">
        <f>Sheet1!D$8-(J$20+$G$8*J$19)</f>
        <v>-0.52781818181818174</v>
      </c>
      <c r="P8">
        <v>2</v>
      </c>
      <c r="Q8">
        <f>Sheet1!B$8-(Q$20+$P$8*Q$19)</f>
        <v>0.17220909090909053</v>
      </c>
      <c r="R8">
        <f>Sheet1!C$8-(R$20+$P$8*R$19)</f>
        <v>42.18112405078773</v>
      </c>
      <c r="S8">
        <f>Sheet1!D$8-(S$20+$P$8*S$19)</f>
        <v>-0.52781818181818174</v>
      </c>
    </row>
    <row r="9" spans="1:19" x14ac:dyDescent="0.2">
      <c r="A9" s="3">
        <v>3</v>
      </c>
      <c r="B9" s="3">
        <v>2.8330000000000002</v>
      </c>
      <c r="C9" s="4">
        <v>5510.4129897635003</v>
      </c>
      <c r="D9" s="5">
        <v>7.58</v>
      </c>
      <c r="G9">
        <v>3</v>
      </c>
      <c r="H9">
        <f>Sheet1!B$9-(H$20+$G$9*H$19)</f>
        <v>-0.16237727272727298</v>
      </c>
      <c r="I9">
        <f>Sheet1!C$9-(I$20+$G$9*I$19)</f>
        <v>-224.61933809175025</v>
      </c>
      <c r="J9">
        <f>Sheet1!D$9-(J$20+$G$9*J$19)</f>
        <v>0.17981818181818099</v>
      </c>
      <c r="P9">
        <v>3</v>
      </c>
      <c r="Q9">
        <f>Sheet1!B$9-(Q$20+$P$9*Q$19)</f>
        <v>-0.16237727272727298</v>
      </c>
      <c r="R9">
        <f>Sheet1!C$9-(R$20+$P$9*R$19)</f>
        <v>-224.61933809175025</v>
      </c>
      <c r="S9">
        <f>Sheet1!D$9-(S$20+$P$9*S$19)</f>
        <v>0.17981818181818099</v>
      </c>
    </row>
    <row r="10" spans="1:19" x14ac:dyDescent="0.2">
      <c r="A10" s="3">
        <v>4</v>
      </c>
      <c r="B10" s="3">
        <v>3.3159999999999998</v>
      </c>
      <c r="C10" s="4">
        <v>5964.3848009650201</v>
      </c>
      <c r="D10" s="5">
        <v>6.5</v>
      </c>
      <c r="G10">
        <v>4</v>
      </c>
      <c r="H10">
        <f>Sheet1!B$10-(H$20+$G$10*H$19)</f>
        <v>0.28503636363636309</v>
      </c>
      <c r="I10">
        <f>Sheet1!C$10-(I$20+$G$10*I$19)</f>
        <v>188.34591775545232</v>
      </c>
      <c r="J10">
        <f>Sheet1!D$10-(J$20+$G$10*J$19)</f>
        <v>-1.0725454545454554</v>
      </c>
      <c r="P10">
        <v>4</v>
      </c>
      <c r="Q10">
        <f>Sheet1!B$10-(Q$20+$P$10*Q$19)</f>
        <v>0.28503636363636309</v>
      </c>
      <c r="R10">
        <f>Sheet1!C$10-(R$20+$P$10*R$19)</f>
        <v>188.34591775545232</v>
      </c>
      <c r="S10">
        <f>Sheet1!D$10-(S$20+$P$10*S$19)</f>
        <v>-1.0725454545454554</v>
      </c>
    </row>
    <row r="11" spans="1:19" x14ac:dyDescent="0.2">
      <c r="A11" s="3">
        <v>5</v>
      </c>
      <c r="B11" s="3">
        <v>3.093</v>
      </c>
      <c r="C11" s="4">
        <v>5621.4354995150297</v>
      </c>
      <c r="D11" s="5">
        <v>7.98</v>
      </c>
      <c r="G11">
        <v>5</v>
      </c>
      <c r="H11">
        <f>Sheet1!B$11-(H$20+$G$11*H$19)</f>
        <v>2.644999999999964E-2</v>
      </c>
      <c r="I11">
        <f>Sheet1!C$11-(I$20+$G$11*I$19)</f>
        <v>-195.60993904885618</v>
      </c>
      <c r="J11">
        <f>Sheet1!D$11-(J$20+$G$11*J$19)</f>
        <v>0.2350909090909088</v>
      </c>
      <c r="P11">
        <v>5</v>
      </c>
      <c r="Q11">
        <f>Sheet1!B$11-(Q$20+$P$11*Q$19)</f>
        <v>2.644999999999964E-2</v>
      </c>
      <c r="R11">
        <f>Sheet1!C$11-(R$20+$P$11*R$19)</f>
        <v>-195.60993904885618</v>
      </c>
      <c r="S11">
        <f>Sheet1!D$11-(S$20+$P$11*S$19)</f>
        <v>0.2350909090909088</v>
      </c>
    </row>
    <row r="12" spans="1:19" x14ac:dyDescent="0.2">
      <c r="A12" s="3">
        <v>6</v>
      </c>
      <c r="B12" s="3">
        <v>2.8039999999999998</v>
      </c>
      <c r="C12" s="4">
        <v>6119.7931526390903</v>
      </c>
      <c r="D12" s="5">
        <v>6.78</v>
      </c>
      <c r="G12">
        <v>6</v>
      </c>
      <c r="H12">
        <f>Sheet1!B$12-(H$20+$G$12*H$19)</f>
        <v>-0.29813636363636453</v>
      </c>
      <c r="I12">
        <f>Sheet1!C$12-(I$20+$G$12*I$19)</f>
        <v>261.74115872088623</v>
      </c>
      <c r="J12">
        <f>Sheet1!D$12-(J$20+$G$12*J$19)</f>
        <v>-1.1372727272727277</v>
      </c>
      <c r="P12">
        <v>6</v>
      </c>
      <c r="Q12">
        <f>Sheet1!B$12-(Q$20+$P$12*Q$19)</f>
        <v>-0.29813636363636453</v>
      </c>
      <c r="R12">
        <f>Sheet1!C$12-(R$20+$P$12*R$19)</f>
        <v>261.74115872088623</v>
      </c>
      <c r="S12">
        <f>Sheet1!D$12-(S$20+$P$12*S$19)</f>
        <v>-1.1372727272727277</v>
      </c>
    </row>
    <row r="13" spans="1:19" x14ac:dyDescent="0.2">
      <c r="A13" s="3">
        <v>7</v>
      </c>
      <c r="B13" s="3">
        <v>3.1030000000000002</v>
      </c>
      <c r="C13" s="4">
        <v>5897.2607154366697</v>
      </c>
      <c r="D13" s="5">
        <v>9.15</v>
      </c>
      <c r="G13">
        <v>7</v>
      </c>
      <c r="H13">
        <f>Sheet1!B$13-(H$20+$G$13*H$19)</f>
        <v>-3.4722727272727738E-2</v>
      </c>
      <c r="I13">
        <f>Sheet1!C$13-(I$20+$G$13*I$19)</f>
        <v>-1.7978338358525434</v>
      </c>
      <c r="J13">
        <f>Sheet1!D$13-(J$20+$G$13*J$19)</f>
        <v>1.0603636363636362</v>
      </c>
      <c r="P13">
        <v>7</v>
      </c>
      <c r="Q13">
        <f>Sheet1!B$13-(Q$20+$P$13*Q$19)</f>
        <v>-3.4722727272727738E-2</v>
      </c>
      <c r="R13">
        <f>Sheet1!C$13-(R$20+$P$13*R$19)</f>
        <v>-1.7978338358525434</v>
      </c>
      <c r="S13">
        <f>Sheet1!D$13-(S$20+$P$13*S$19)</f>
        <v>1.0603636363636362</v>
      </c>
    </row>
    <row r="14" spans="1:19" x14ac:dyDescent="0.2">
      <c r="A14" s="3">
        <v>8</v>
      </c>
      <c r="B14" s="3">
        <v>3.2570000000000001</v>
      </c>
      <c r="C14" s="4">
        <v>5662.97206017808</v>
      </c>
      <c r="D14" s="5">
        <v>9.9600000000000009</v>
      </c>
      <c r="G14">
        <v>8</v>
      </c>
      <c r="H14">
        <f>Sheet1!B$14-(H$20+$G$14*H$19)</f>
        <v>8.3690909090908594E-2</v>
      </c>
      <c r="I14">
        <f>Sheet1!C$14-(I$20+$G$14*I$19)</f>
        <v>-277.09304444876034</v>
      </c>
      <c r="J14">
        <f>Sheet1!D$14-(J$20+$G$14*J$19)</f>
        <v>1.6980000000000004</v>
      </c>
      <c r="P14">
        <v>8</v>
      </c>
      <c r="Q14">
        <f>Sheet1!B$14-(Q$20+$P$14*Q$19)</f>
        <v>8.3690909090908594E-2</v>
      </c>
      <c r="R14">
        <f>Sheet1!C$14-(R$20+$P$14*R$19)</f>
        <v>-277.09304444876034</v>
      </c>
      <c r="S14">
        <f>Sheet1!D$14-(S$20+$P$14*S$19)</f>
        <v>1.6980000000000004</v>
      </c>
    </row>
    <row r="15" spans="1:19" x14ac:dyDescent="0.2">
      <c r="A15" s="3">
        <v>9</v>
      </c>
      <c r="B15" s="3">
        <v>3.512</v>
      </c>
      <c r="C15" s="4">
        <v>5866.3724373576297</v>
      </c>
      <c r="D15" s="5">
        <v>9.6999999999999993</v>
      </c>
      <c r="G15">
        <v>9</v>
      </c>
      <c r="H15">
        <f>Sheet1!B$15-(H$20+$G$15*H$19)</f>
        <v>0.3031045454545449</v>
      </c>
      <c r="I15">
        <f>Sheet1!C$15-(I$20+$G$15*I$19)</f>
        <v>-114.69922262352884</v>
      </c>
      <c r="J15">
        <f>Sheet1!D$15-(J$20+$G$15*J$19)</f>
        <v>1.2656363636363626</v>
      </c>
      <c r="P15">
        <v>9</v>
      </c>
      <c r="Q15">
        <f>Sheet1!B$15-(Q$20+$P$15*Q$19)</f>
        <v>0.3031045454545449</v>
      </c>
      <c r="R15">
        <f>Sheet1!C$15-(R$20+$P$15*R$19)</f>
        <v>-114.69922262352884</v>
      </c>
      <c r="S15">
        <f>Sheet1!D$15-(S$20+$P$15*S$19)</f>
        <v>1.2656363636363626</v>
      </c>
    </row>
    <row r="16" spans="1:19" x14ac:dyDescent="0.2">
      <c r="A16" s="3">
        <v>10</v>
      </c>
      <c r="B16" s="3">
        <v>3.044</v>
      </c>
      <c r="C16" s="4">
        <v>6278.3508541392903</v>
      </c>
      <c r="D16" s="5">
        <v>8.89</v>
      </c>
      <c r="G16">
        <v>10</v>
      </c>
      <c r="H16">
        <f>Sheet1!B$16-(H$20+$G$16*H$19)</f>
        <v>-0.20048181818181865</v>
      </c>
      <c r="I16">
        <f>Sheet1!C$16-(I$20+$G$16*I$19)</f>
        <v>256.27263880381361</v>
      </c>
      <c r="J16">
        <f>Sheet1!D$16-(J$20+$G$16*J$19)</f>
        <v>0.28327272727272756</v>
      </c>
      <c r="P16">
        <v>10</v>
      </c>
      <c r="Q16">
        <f>Sheet1!B$16-(Q$20+$P$16*Q$19)</f>
        <v>-0.20048181818181865</v>
      </c>
      <c r="R16">
        <f>Sheet1!C$16-(R$20+$P$16*R$19)</f>
        <v>256.27263880381361</v>
      </c>
      <c r="S16">
        <f>Sheet1!D$16-(S$20+$P$16*S$19)</f>
        <v>0.28327272727272756</v>
      </c>
    </row>
    <row r="17" spans="1:19" x14ac:dyDescent="0.2">
      <c r="A17" s="3">
        <v>11</v>
      </c>
      <c r="B17" s="3">
        <v>3.2484999999999999</v>
      </c>
      <c r="C17" s="4">
        <v>6050.8179814265604</v>
      </c>
      <c r="D17" s="5">
        <v>6.5</v>
      </c>
      <c r="G17" s="6">
        <v>11</v>
      </c>
      <c r="H17" s="6">
        <f>Sheet1!B$17-(H$20+$G$17*H$19)</f>
        <v>-3.1568181818182328E-2</v>
      </c>
      <c r="I17" s="6">
        <f>Sheet1!C$17-(I$20+$G$17*I$19)</f>
        <v>-12.266789263234386</v>
      </c>
      <c r="J17" s="6">
        <f>Sheet1!D$17-(J$20+$G$17*J$19)</f>
        <v>-2.2790909090909093</v>
      </c>
      <c r="P17" s="6">
        <v>11</v>
      </c>
      <c r="Q17" s="6">
        <f>Sheet1!B$17-(Q$20+$P$17*Q$19)</f>
        <v>-3.1568181818182328E-2</v>
      </c>
      <c r="R17" s="6">
        <f>Sheet1!C$17-(R$20+$P$17*R$19)</f>
        <v>-12.266789263234386</v>
      </c>
      <c r="S17" s="6">
        <f>Sheet1!D$17-(S$20+$P$17*S$19)</f>
        <v>-2.2790909090909093</v>
      </c>
    </row>
    <row r="18" spans="1:19" x14ac:dyDescent="0.2">
      <c r="G18" t="s">
        <v>5</v>
      </c>
      <c r="H18">
        <f>AVERAGE(Sheet1!B$7:B$17)</f>
        <v>3.1021363636363644</v>
      </c>
      <c r="I18" s="2">
        <f>AVERAGE(Sheet1!C$7:C$17)</f>
        <v>5858.0519939182041</v>
      </c>
      <c r="J18" s="1">
        <f>AVERAGE(Sheet1!D$7:D$17)</f>
        <v>7.9172727272727279</v>
      </c>
      <c r="P18" t="s">
        <v>5</v>
      </c>
      <c r="Q18">
        <f>AVERAGE(Sheet1!B$7:B$17)</f>
        <v>3.1021363636363644</v>
      </c>
      <c r="R18" s="2">
        <f>AVERAGE(Sheet1!C$7:C$17)</f>
        <v>5858.0519939182041</v>
      </c>
      <c r="S18" s="1">
        <f>AVERAGE(Sheet1!D$7:D$17)</f>
        <v>7.9172727272727279</v>
      </c>
    </row>
    <row r="19" spans="1:19" x14ac:dyDescent="0.2">
      <c r="G19" t="s">
        <v>9</v>
      </c>
      <c r="H19">
        <f>SLOPE(Sheet1!B$7:B$17,$G$7:$G$17)</f>
        <v>3.5586363636363624E-2</v>
      </c>
      <c r="I19">
        <f>SLOPE(Sheet1!C$7:C$17,$G$7:$G$17)</f>
        <v>41.006555354318031</v>
      </c>
      <c r="J19">
        <f>SLOPE(Sheet1!D$7:D$17,$G$7:$G$17)</f>
        <v>0.17236363636363641</v>
      </c>
      <c r="P19" t="s">
        <v>9</v>
      </c>
      <c r="Q19">
        <f>SLOPE(Sheet1!B$7:B$17,$P$7:$P$17)</f>
        <v>3.5586363636363624E-2</v>
      </c>
      <c r="R19">
        <f>SLOPE(Sheet1!C$7:C$17,$P$7:$P$17)</f>
        <v>41.006555354318031</v>
      </c>
      <c r="S19">
        <f>SLOPE(Sheet1!D$7:D$17,$P$7:$P$17)</f>
        <v>0.17236363636363641</v>
      </c>
    </row>
    <row r="20" spans="1:19" x14ac:dyDescent="0.2">
      <c r="G20" t="s">
        <v>10</v>
      </c>
      <c r="H20">
        <f>INTERCEPT(Sheet1!B$7:B$17,$G$7:$G$17)</f>
        <v>2.8886181818181824</v>
      </c>
      <c r="I20">
        <f>INTERCEPT(Sheet1!C$7:C$17,$G$7:$G$17)</f>
        <v>5612.0126617922961</v>
      </c>
      <c r="J20">
        <f>INTERCEPT(Sheet1!D$7:D$17,$G$7:$G$17)</f>
        <v>6.8830909090909094</v>
      </c>
      <c r="P20" t="s">
        <v>10</v>
      </c>
      <c r="Q20">
        <f>INTERCEPT(Sheet1!B$7:B$17,$P$7:$P$17)</f>
        <v>2.8886181818181824</v>
      </c>
      <c r="R20">
        <f>INTERCEPT(Sheet1!C$7:C$17,$P$7:$P$17)</f>
        <v>5612.0126617922961</v>
      </c>
      <c r="S20">
        <f>INTERCEPT(Sheet1!D$7:D$17,$P$7:$P$17)</f>
        <v>6.8830909090909094</v>
      </c>
    </row>
    <row r="21" spans="1:19" x14ac:dyDescent="0.2">
      <c r="G21" t="s">
        <v>6</v>
      </c>
      <c r="H21">
        <f>CORREL(H$7:H$16,H$8:H$17)</f>
        <v>-0.32212969388273738</v>
      </c>
      <c r="I21">
        <f>CORREL(I$7:I$16,I$8:I$17)</f>
        <v>-0.38878545327767156</v>
      </c>
      <c r="J21">
        <f>CORREL(J$7:J$16,J$8:J$17)</f>
        <v>0.14856006813693426</v>
      </c>
      <c r="P21" t="s">
        <v>6</v>
      </c>
      <c r="Q21">
        <f>CORREL(Q$7:Q$16,Q$8:Q$17)</f>
        <v>-0.32212969388273738</v>
      </c>
      <c r="R21">
        <f>CORREL(R$7:R$16,R$8:R$17)</f>
        <v>-0.38878545327767156</v>
      </c>
      <c r="S21">
        <f>CORREL(S$7:S$16,S$8:S$17)</f>
        <v>0.14856006813693426</v>
      </c>
    </row>
    <row r="23" spans="1:19" x14ac:dyDescent="0.2">
      <c r="G23" t="s">
        <v>11</v>
      </c>
      <c r="P23" t="s">
        <v>11</v>
      </c>
    </row>
    <row r="24" spans="1:19" x14ac:dyDescent="0.2">
      <c r="G24" s="6" t="s">
        <v>4</v>
      </c>
      <c r="H24" s="6" t="str">
        <f>Sheet1!$B$6</f>
        <v>Harvested</v>
      </c>
      <c r="I24" s="6" t="str">
        <f>Sheet1!$C$6</f>
        <v>Yield t</v>
      </c>
      <c r="J24" s="6" t="str">
        <f>Sheet1!$D$6</f>
        <v xml:space="preserve">Price </v>
      </c>
      <c r="P24" s="6" t="s">
        <v>4</v>
      </c>
      <c r="Q24" s="6" t="str">
        <f>Sheet1!$B$6</f>
        <v>Harvested</v>
      </c>
      <c r="R24" s="6" t="str">
        <f>Sheet1!$C$6</f>
        <v>Yield t</v>
      </c>
      <c r="S24" s="6" t="str">
        <f>Sheet1!$D$6</f>
        <v xml:space="preserve">Price </v>
      </c>
    </row>
    <row r="25" spans="1:19" x14ac:dyDescent="0.2">
      <c r="G25">
        <v>1</v>
      </c>
      <c r="H25">
        <f>(Sheet1!B$7-(H$20+$G$7*H$19))/(H$20+$G$7*H$19)</f>
        <v>-4.8972136944779206E-2</v>
      </c>
      <c r="I25">
        <f>(Sheet1!C$7-(I$20+$G$7*I$19))/(I$20+$G$7*I$19)</f>
        <v>1.3717506522147772E-2</v>
      </c>
      <c r="J25">
        <f>(Sheet1!D$7-(J$20+$G$7*J$19))/(J$20+$G$7*J$19)</f>
        <v>4.174719752609192E-2</v>
      </c>
      <c r="P25">
        <v>1</v>
      </c>
      <c r="Q25">
        <f>(Sheet1!B$7-(Q$20+$P$7*Q$19))/(Q$20+$P$7*Q$19)</f>
        <v>-4.8972136944779206E-2</v>
      </c>
      <c r="R25">
        <f>(Sheet1!C$7-(R$20+$P$7*R$19))/(R$20+$P$7*R$19)</f>
        <v>1.3717506522147772E-2</v>
      </c>
      <c r="S25">
        <f>(Sheet1!D$7-(S$20+$P$7*S$19))/(S$20+$P$7*S$19)</f>
        <v>4.174719752609192E-2</v>
      </c>
    </row>
    <row r="26" spans="1:19" x14ac:dyDescent="0.2">
      <c r="G26">
        <v>2</v>
      </c>
      <c r="H26">
        <f>(Sheet1!B$8-(H$20+$G$8*H$19))/(H$20+$G$8*H$19)</f>
        <v>5.8182856897139403E-2</v>
      </c>
      <c r="I26">
        <f>(Sheet1!C$8-(I$20+$G$8*I$19))/(I$20+$G$8*I$19)</f>
        <v>7.4079615611330326E-3</v>
      </c>
      <c r="J26">
        <f>(Sheet1!D$8-(J$20+$G$8*J$19))/(J$20+$G$8*J$19)</f>
        <v>-7.3025935149548457E-2</v>
      </c>
      <c r="P26">
        <v>2</v>
      </c>
      <c r="Q26">
        <f>(Sheet1!B$8-(Q$20+$P$8*Q$19))/(Q$20+$P$8*Q$19)</f>
        <v>5.8182856897139403E-2</v>
      </c>
      <c r="R26">
        <f>(Sheet1!C$8-(R$20+$P$8*R$19))/(R$20+$P$8*R$19)</f>
        <v>7.4079615611330326E-3</v>
      </c>
      <c r="S26">
        <f>(Sheet1!D$8-(S$20+$P$8*S$19))/(S$20+$P$8*S$19)</f>
        <v>-7.3025935149548457E-2</v>
      </c>
    </row>
    <row r="27" spans="1:19" x14ac:dyDescent="0.2">
      <c r="G27">
        <v>3</v>
      </c>
      <c r="H27">
        <f>(Sheet1!B$9-(H$20+$G$9*H$19))/(H$20+$G$9*H$19)</f>
        <v>-5.4209289162239466E-2</v>
      </c>
      <c r="I27">
        <f>(Sheet1!C$9-(I$20+$G$9*I$19))/(I$20+$G$9*I$19)</f>
        <v>-3.9166185167041928E-2</v>
      </c>
      <c r="J27">
        <f>(Sheet1!D$9-(J$20+$G$9*J$19))/(J$20+$G$9*J$19)</f>
        <v>2.4299157268863059E-2</v>
      </c>
      <c r="P27">
        <v>3</v>
      </c>
      <c r="Q27">
        <f>(Sheet1!B$9-(Q$20+$P$9*Q$19))/(Q$20+$P$9*Q$19)</f>
        <v>-5.4209289162239466E-2</v>
      </c>
      <c r="R27">
        <f>(Sheet1!C$9-(R$20+$P$9*R$19))/(R$20+$P$9*R$19)</f>
        <v>-3.9166185167041928E-2</v>
      </c>
      <c r="S27">
        <f>(Sheet1!D$9-(S$20+$P$9*S$19))/(S$20+$P$9*S$19)</f>
        <v>2.4299157268863059E-2</v>
      </c>
    </row>
    <row r="28" spans="1:19" x14ac:dyDescent="0.2">
      <c r="G28">
        <v>4</v>
      </c>
      <c r="H28">
        <f>(Sheet1!B$10-(H$20+$G$10*H$19))/(H$20+$G$10*H$19)</f>
        <v>9.4041498953227998E-2</v>
      </c>
      <c r="I28">
        <f>(Sheet1!C$10-(I$20+$G$10*I$19))/(I$20+$G$10*I$19)</f>
        <v>3.2608145748976379E-2</v>
      </c>
      <c r="J28">
        <f>(Sheet1!D$10-(J$20+$G$10*J$19))/(J$20+$G$10*J$19)</f>
        <v>-0.14163605368676327</v>
      </c>
      <c r="P28">
        <v>4</v>
      </c>
      <c r="Q28">
        <f>(Sheet1!B$10-(Q$20+$P$10*Q$19))/(Q$20+$P$10*Q$19)</f>
        <v>9.4041498953227998E-2</v>
      </c>
      <c r="R28">
        <f>(Sheet1!C$10-(R$20+$P$10*R$19))/(R$20+$P$10*R$19)</f>
        <v>3.2608145748976379E-2</v>
      </c>
      <c r="S28">
        <f>(Sheet1!D$10-(S$20+$P$10*S$19))/(S$20+$P$10*S$19)</f>
        <v>-0.14163605368676327</v>
      </c>
    </row>
    <row r="29" spans="1:19" x14ac:dyDescent="0.2">
      <c r="G29">
        <v>5</v>
      </c>
      <c r="H29">
        <f>(Sheet1!B$11-(H$20+$G$11*H$19))/(H$20+$G$11*H$19)</f>
        <v>8.6253281374833735E-3</v>
      </c>
      <c r="I29">
        <f>(Sheet1!C$11-(I$20+$G$11*I$19))/(I$20+$G$11*I$19)</f>
        <v>-3.3627026144933882E-2</v>
      </c>
      <c r="J29">
        <f>(Sheet1!D$11-(J$20+$G$11*J$19))/(J$20+$G$11*J$19)</f>
        <v>3.0354250299316814E-2</v>
      </c>
      <c r="P29">
        <v>5</v>
      </c>
      <c r="Q29">
        <f>(Sheet1!B$11-(Q$20+$P$11*Q$19))/(Q$20+$P$11*Q$19)</f>
        <v>8.6253281374833735E-3</v>
      </c>
      <c r="R29">
        <f>(Sheet1!C$11-(R$20+$P$11*R$19))/(R$20+$P$11*R$19)</f>
        <v>-3.3627026144933882E-2</v>
      </c>
      <c r="S29">
        <f>(Sheet1!D$11-(S$20+$P$11*S$19))/(S$20+$P$11*S$19)</f>
        <v>3.0354250299316814E-2</v>
      </c>
    </row>
    <row r="30" spans="1:19" x14ac:dyDescent="0.2">
      <c r="G30">
        <v>6</v>
      </c>
      <c r="H30">
        <f>(Sheet1!B$12-(H$20+$G$12*H$19))/(H$20+$G$12*H$19)</f>
        <v>-9.6106788576787519E-2</v>
      </c>
      <c r="I30">
        <f>(Sheet1!C$12-(I$20+$G$12*I$19))/(I$20+$G$12*I$19)</f>
        <v>4.4680579652182056E-2</v>
      </c>
      <c r="J30">
        <f>(Sheet1!D$12-(J$20+$G$12*J$19))/(J$20+$G$12*J$19)</f>
        <v>-0.14364450568377543</v>
      </c>
      <c r="P30">
        <v>6</v>
      </c>
      <c r="Q30">
        <f>(Sheet1!B$12-(Q$20+$P$12*Q$19))/(Q$20+$P$12*Q$19)</f>
        <v>-9.6106788576787519E-2</v>
      </c>
      <c r="R30">
        <f>(Sheet1!C$12-(R$20+$P$12*R$19))/(R$20+$P$12*R$19)</f>
        <v>4.4680579652182056E-2</v>
      </c>
      <c r="S30">
        <f>(Sheet1!D$12-(S$20+$P$12*S$19))/(S$20+$P$12*S$19)</f>
        <v>-0.14364450568377543</v>
      </c>
    </row>
    <row r="31" spans="1:19" x14ac:dyDescent="0.2">
      <c r="G31">
        <v>7</v>
      </c>
      <c r="H31">
        <f>(Sheet1!B$13-(H$20+$G$13*H$19))/(H$20+$G$13*H$19)</f>
        <v>-1.1066219131130279E-2</v>
      </c>
      <c r="I31">
        <f>(Sheet1!C$13-(I$20+$G$13*I$19))/(I$20+$G$13*I$19)</f>
        <v>-3.0476623021045518E-4</v>
      </c>
      <c r="J31">
        <f>(Sheet1!D$13-(J$20+$G$13*J$19))/(J$20+$G$13*J$19)</f>
        <v>0.13107679859753216</v>
      </c>
      <c r="P31">
        <v>7</v>
      </c>
      <c r="Q31">
        <f>(Sheet1!B$13-(Q$20+$P$13*Q$19))/(Q$20+$P$13*Q$19)</f>
        <v>-1.1066219131130279E-2</v>
      </c>
      <c r="R31">
        <f>(Sheet1!C$13-(R$20+$P$13*R$19))/(R$20+$P$13*R$19)</f>
        <v>-3.0476623021045518E-4</v>
      </c>
      <c r="S31">
        <f>(Sheet1!D$13-(S$20+$P$13*S$19))/(S$20+$P$13*S$19)</f>
        <v>0.13107679859753216</v>
      </c>
    </row>
    <row r="32" spans="1:19" x14ac:dyDescent="0.2">
      <c r="G32">
        <v>8</v>
      </c>
      <c r="H32">
        <f>(Sheet1!B$14-(H$20+$G$14*H$19))/(H$20+$G$14*H$19)</f>
        <v>2.6373387115256639E-2</v>
      </c>
      <c r="I32">
        <f>(Sheet1!C$14-(I$20+$G$14*I$19))/(I$20+$G$14*I$19)</f>
        <v>-4.6648149400404182E-2</v>
      </c>
      <c r="J32">
        <f>(Sheet1!D$14-(J$20+$G$14*J$19))/(J$20+$G$14*J$19)</f>
        <v>0.20551924473493105</v>
      </c>
      <c r="P32">
        <v>8</v>
      </c>
      <c r="Q32">
        <f>(Sheet1!B$14-(Q$20+$P$14*Q$19))/(Q$20+$P$14*Q$19)</f>
        <v>2.6373387115256639E-2</v>
      </c>
      <c r="R32">
        <f>(Sheet1!C$14-(R$20+$P$14*R$19))/(R$20+$P$14*R$19)</f>
        <v>-4.6648149400404182E-2</v>
      </c>
      <c r="S32">
        <f>(Sheet1!D$14-(S$20+$P$14*S$19))/(S$20+$P$14*S$19)</f>
        <v>0.20551924473493105</v>
      </c>
    </row>
    <row r="33" spans="5:19" x14ac:dyDescent="0.2">
      <c r="G33">
        <v>9</v>
      </c>
      <c r="H33">
        <f>(Sheet1!B$15-(H$20+$G$15*H$19))/(H$20+$G$15*H$19)</f>
        <v>9.4457594442720824E-2</v>
      </c>
      <c r="I33">
        <f>(Sheet1!C$15-(I$20+$G$15*I$19))/(I$20+$G$15*I$19)</f>
        <v>-1.9177035344848246E-2</v>
      </c>
      <c r="J33">
        <f>(Sheet1!D$15-(J$20+$G$15*J$19))/(J$20+$G$15*J$19)</f>
        <v>0.15005712561167506</v>
      </c>
      <c r="P33">
        <v>9</v>
      </c>
      <c r="Q33">
        <f>(Sheet1!B$15-(Q$20+$P$15*Q$19))/(Q$20+$P$15*Q$19)</f>
        <v>9.4457594442720824E-2</v>
      </c>
      <c r="R33">
        <f>(Sheet1!C$15-(R$20+$P$15*R$19))/(R$20+$P$15*R$19)</f>
        <v>-1.9177035344848246E-2</v>
      </c>
      <c r="S33">
        <f>(Sheet1!D$15-(S$20+$P$15*S$19))/(S$20+$P$15*S$19)</f>
        <v>0.15005712561167506</v>
      </c>
    </row>
    <row r="34" spans="5:19" x14ac:dyDescent="0.2">
      <c r="G34">
        <v>10</v>
      </c>
      <c r="H34">
        <f>(Sheet1!B$16-(H$20+$G$16*H$19))/(H$20+$G$16*H$19)</f>
        <v>-6.179162942394513E-2</v>
      </c>
      <c r="I34">
        <f>(Sheet1!C$16-(I$20+$G$16*I$19))/(I$20+$G$16*I$19)</f>
        <v>4.2555514830611881E-2</v>
      </c>
      <c r="J34">
        <f>(Sheet1!D$16-(J$20+$G$16*J$19))/(J$20+$G$16*J$19)</f>
        <v>3.2912943363542294E-2</v>
      </c>
      <c r="P34">
        <v>10</v>
      </c>
      <c r="Q34">
        <f>(Sheet1!B$16-(Q$20+$P$16*Q$19))/(Q$20+$P$16*Q$19)</f>
        <v>-6.179162942394513E-2</v>
      </c>
      <c r="R34">
        <f>(Sheet1!C$16-(R$20+$P$16*R$19))/(R$20+$P$16*R$19)</f>
        <v>4.2555514830611881E-2</v>
      </c>
      <c r="S34">
        <f>(Sheet1!D$16-(S$20+$P$16*S$19))/(S$20+$P$16*S$19)</f>
        <v>3.2912943363542294E-2</v>
      </c>
    </row>
    <row r="35" spans="5:19" x14ac:dyDescent="0.2">
      <c r="G35" s="6">
        <v>11</v>
      </c>
      <c r="H35" s="6">
        <f>(Sheet1!B$17-(H$20+$G$17*H$19))/(H$20+$G$17*H$19)</f>
        <v>-9.6242456157370777E-3</v>
      </c>
      <c r="I35" s="6">
        <f>(Sheet1!C$17-(I$20+$G$17*I$19))/(I$20+$G$17*I$19)</f>
        <v>-2.0231927685614064E-3</v>
      </c>
      <c r="J35" s="6">
        <f>(Sheet1!D$17-(J$20+$G$17*J$19))/(J$20+$G$17*J$19)</f>
        <v>-0.25960443201822514</v>
      </c>
      <c r="P35" s="6">
        <v>11</v>
      </c>
      <c r="Q35" s="6">
        <f>(Sheet1!B$17-(Q$20+$P$17*Q$19))/(Q$20+$P$17*Q$19)</f>
        <v>-9.6242456157370777E-3</v>
      </c>
      <c r="R35" s="6">
        <f>(Sheet1!C$17-(R$20+$P$17*R$19))/(R$20+$P$17*R$19)</f>
        <v>-2.0231927685614064E-3</v>
      </c>
      <c r="S35" s="6">
        <f>(Sheet1!D$17-(S$20+$P$17*S$19))/(S$20+$P$17*S$19)</f>
        <v>-0.25960443201822514</v>
      </c>
    </row>
    <row r="37" spans="5:19" x14ac:dyDescent="0.2">
      <c r="G37" t="s">
        <v>13</v>
      </c>
      <c r="P37" t="s">
        <v>13</v>
      </c>
    </row>
    <row r="38" spans="5:19" x14ac:dyDescent="0.2">
      <c r="H38" t="str">
        <f>Sheet1!$B$6</f>
        <v>Harvested</v>
      </c>
      <c r="I38" t="str">
        <f>Sheet1!$C$6</f>
        <v>Yield t</v>
      </c>
      <c r="J38" t="str">
        <f>Sheet1!$D$6</f>
        <v xml:space="preserve">Price </v>
      </c>
      <c r="Q38" t="str">
        <f>Sheet1!$B$6</f>
        <v>Harvested</v>
      </c>
      <c r="R38" t="str">
        <f>Sheet1!$C$6</f>
        <v>Yield t</v>
      </c>
      <c r="S38" t="str">
        <f>Sheet1!$D$6</f>
        <v xml:space="preserve">Price </v>
      </c>
    </row>
    <row r="39" spans="5:19" x14ac:dyDescent="0.2">
      <c r="G39" t="str">
        <f>Sheet1!$B$6</f>
        <v>Harvested</v>
      </c>
      <c r="H39">
        <f>CORREL(H$7:H$17,H$7:H$17)</f>
        <v>1</v>
      </c>
      <c r="I39">
        <f>CORREL(H$7:H$17,I$7:I$17)</f>
        <v>-0.28427059425688528</v>
      </c>
      <c r="J39">
        <f>CORREL(H$7:H$17,J$7:J$17)</f>
        <v>0.16478883487009369</v>
      </c>
      <c r="P39" t="str">
        <f>Sheet1!$B$6</f>
        <v>Harvested</v>
      </c>
      <c r="Q39">
        <f>CORREL(Q$7:Q$17,Q$7:Q$17)</f>
        <v>1</v>
      </c>
      <c r="R39">
        <f>CORREL(Q$7:Q$17,R$7:R$17)</f>
        <v>-0.28427059425688528</v>
      </c>
      <c r="S39">
        <f>CORREL(Q$7:Q$17,S$7:S$17)</f>
        <v>0.16478883487009369</v>
      </c>
    </row>
    <row r="40" spans="5:19" x14ac:dyDescent="0.2">
      <c r="G40" t="str">
        <f>Sheet1!$C$6</f>
        <v>Yield t</v>
      </c>
      <c r="I40">
        <f>CORREL(I$7:I$17,I$7:I$17)</f>
        <v>1</v>
      </c>
      <c r="J40">
        <f>CORREL(I$7:I$17,J$7:J$17)</f>
        <v>-0.497581980605663</v>
      </c>
      <c r="P40" t="str">
        <f>Sheet1!$C$6</f>
        <v>Yield t</v>
      </c>
      <c r="R40">
        <f>CORREL(R$7:R$17,R$7:R$17)</f>
        <v>1</v>
      </c>
      <c r="S40">
        <f>CORREL(R$7:R$17,S$7:S$17)</f>
        <v>-0.497581980605663</v>
      </c>
    </row>
    <row r="41" spans="5:19" x14ac:dyDescent="0.2">
      <c r="G41" t="str">
        <f>Sheet1!$D$6</f>
        <v xml:space="preserve">Price </v>
      </c>
      <c r="J41">
        <f>CORREL(J$7:J$17,J$7:J$17)</f>
        <v>1</v>
      </c>
      <c r="P41" t="str">
        <f>Sheet1!$D$6</f>
        <v xml:space="preserve">Price </v>
      </c>
      <c r="S41">
        <f>CORREL(S$7:S$17,S$7:S$17)</f>
        <v>1</v>
      </c>
    </row>
    <row r="42" spans="5:19" x14ac:dyDescent="0.2">
      <c r="E42" s="3" t="str">
        <f>_xll.WBNAME()</f>
        <v>L_16_Black_Swan_Uncertainty.xlsx</v>
      </c>
    </row>
    <row r="43" spans="5:19" x14ac:dyDescent="0.2">
      <c r="G43" t="s">
        <v>12</v>
      </c>
      <c r="P43" t="s">
        <v>12</v>
      </c>
    </row>
    <row r="44" spans="5:19" x14ac:dyDescent="0.2">
      <c r="G44" s="6" t="s">
        <v>7</v>
      </c>
      <c r="H44" s="6" t="str">
        <f>Sheet1!$B$6</f>
        <v>Harvested</v>
      </c>
      <c r="I44" s="6" t="str">
        <f>Sheet1!$C$6</f>
        <v>Yield t</v>
      </c>
      <c r="J44" s="6" t="str">
        <f>Sheet1!$D$6</f>
        <v xml:space="preserve">Price </v>
      </c>
      <c r="M44" s="3" t="s">
        <v>61</v>
      </c>
      <c r="P44" s="6" t="s">
        <v>7</v>
      </c>
      <c r="Q44" s="6" t="str">
        <f>Sheet1!$B$6</f>
        <v>Harvested</v>
      </c>
      <c r="R44" s="6" t="str">
        <f>Sheet1!$C$6</f>
        <v>Yield t</v>
      </c>
      <c r="S44" s="6" t="str">
        <f>Sheet1!$D$6</f>
        <v xml:space="preserve">Price </v>
      </c>
    </row>
    <row r="45" spans="5:19" x14ac:dyDescent="0.2">
      <c r="E45" s="7" t="s">
        <v>59</v>
      </c>
      <c r="G45">
        <v>0</v>
      </c>
      <c r="H45">
        <f>IF(H$46&lt;0,H$46* 1.0001,H$46*0.9999)</f>
        <v>-9.6116399255645191E-2</v>
      </c>
      <c r="I45">
        <f>IF(I$46&lt;0,I$46* 1.0001,I$46*0.9999)</f>
        <v>-4.6652814215344222E-2</v>
      </c>
      <c r="J45">
        <f>IF(J$46&lt;0,J$46* 1.0001,J$46*0.9999)</f>
        <v>-0.25963039246142694</v>
      </c>
      <c r="M45" s="7" t="s">
        <v>17</v>
      </c>
      <c r="P45">
        <v>0</v>
      </c>
      <c r="Q45">
        <f>IF(Q$46&lt;0,Q$46* 1.0001,Q$46*0.9999)</f>
        <v>-9.6116399255645191E-2</v>
      </c>
      <c r="R45">
        <f>IF(R$46&lt;0,R$46* 1.0001,R$46*0.9999)</f>
        <v>-4.6652814215344222E-2</v>
      </c>
      <c r="S45" s="8">
        <v>-0.5</v>
      </c>
    </row>
    <row r="46" spans="5:19" x14ac:dyDescent="0.2">
      <c r="E46" s="7" t="s">
        <v>60</v>
      </c>
      <c r="G46">
        <v>4.5454546809196472E-2</v>
      </c>
      <c r="H46">
        <f>SMALL(H$25:H$35,$G$7)</f>
        <v>-9.6106788576787519E-2</v>
      </c>
      <c r="I46">
        <f>SMALL(I$25:I$35,$G$7)</f>
        <v>-4.6648149400404182E-2</v>
      </c>
      <c r="J46">
        <f>SMALL(J$25:J$35,$G$7)</f>
        <v>-0.25960443201822514</v>
      </c>
      <c r="M46" s="7" t="s">
        <v>18</v>
      </c>
      <c r="P46" s="3">
        <v>0.1</v>
      </c>
      <c r="Q46">
        <f>SMALL(Q$25:Q$35,$P$7)</f>
        <v>-9.6106788576787519E-2</v>
      </c>
      <c r="R46">
        <f>SMALL(R$25:R$35,$P$7)</f>
        <v>-4.6648149400404182E-2</v>
      </c>
      <c r="S46" s="8">
        <v>-0.49999900000000003</v>
      </c>
    </row>
    <row r="47" spans="5:19" x14ac:dyDescent="0.2">
      <c r="G47">
        <v>0.13636364042758942</v>
      </c>
      <c r="H47">
        <f>SMALL(H$25:H$35,$G$8)</f>
        <v>-6.179162942394513E-2</v>
      </c>
      <c r="I47">
        <f>SMALL(I$25:I$35,$G$8)</f>
        <v>-3.9166185167041928E-2</v>
      </c>
      <c r="J47">
        <f>SMALL(J$25:J$35,$G$8)</f>
        <v>-0.14364450568377543</v>
      </c>
      <c r="P47">
        <v>0.13636364042758942</v>
      </c>
      <c r="Q47">
        <f>SMALL(Q$25:Q$35,$P$8)</f>
        <v>-6.179162942394513E-2</v>
      </c>
      <c r="R47">
        <f>SMALL(R$25:R$35,$P$8)</f>
        <v>-3.9166185167041928E-2</v>
      </c>
      <c r="S47">
        <f>SMALL(S$25:S$35,$P$8)</f>
        <v>-0.14364450568377543</v>
      </c>
    </row>
    <row r="48" spans="5:19" x14ac:dyDescent="0.2">
      <c r="G48">
        <v>0.22727273404598236</v>
      </c>
      <c r="H48">
        <f>SMALL(H$25:H$35,$G$9)</f>
        <v>-5.4209289162239466E-2</v>
      </c>
      <c r="I48">
        <f>SMALL(I$25:I$35,$G$9)</f>
        <v>-3.3627026144933882E-2</v>
      </c>
      <c r="J48">
        <f>SMALL(J$25:J$35,$G$9)</f>
        <v>-0.14163605368676327</v>
      </c>
      <c r="P48">
        <v>0.22727273404598236</v>
      </c>
      <c r="Q48">
        <f>SMALL(Q$25:Q$35,$P$9)</f>
        <v>-5.4209289162239466E-2</v>
      </c>
      <c r="R48">
        <f>SMALL(R$25:R$35,$P$9)</f>
        <v>-3.3627026144933882E-2</v>
      </c>
      <c r="S48">
        <f>SMALL(S$25:S$35,$P$9)</f>
        <v>-0.14163605368676327</v>
      </c>
    </row>
    <row r="49" spans="5:20" x14ac:dyDescent="0.2">
      <c r="G49">
        <v>0.31818181276321411</v>
      </c>
      <c r="H49">
        <f>SMALL(H$25:H$35,$G$10)</f>
        <v>-4.8972136944779206E-2</v>
      </c>
      <c r="I49">
        <f>SMALL(I$25:I$35,$G$10)</f>
        <v>-1.9177035344848246E-2</v>
      </c>
      <c r="J49">
        <f>SMALL(J$25:J$35,$G$10)</f>
        <v>-7.3025935149548457E-2</v>
      </c>
      <c r="P49">
        <v>0.31818181276321411</v>
      </c>
      <c r="Q49">
        <f>SMALL(Q$25:Q$35,$P$10)</f>
        <v>-4.8972136944779206E-2</v>
      </c>
      <c r="R49">
        <f>SMALL(R$25:R$35,$P$10)</f>
        <v>-1.9177035344848246E-2</v>
      </c>
      <c r="S49">
        <f>SMALL(S$25:S$35,$P$10)</f>
        <v>-7.3025935149548457E-2</v>
      </c>
    </row>
    <row r="50" spans="5:20" x14ac:dyDescent="0.2">
      <c r="G50">
        <v>0.40909090638160706</v>
      </c>
      <c r="H50">
        <f>SMALL(H$25:H$35,$G$11)</f>
        <v>-1.1066219131130279E-2</v>
      </c>
      <c r="I50">
        <f>SMALL(I$25:I$35,$G$11)</f>
        <v>-2.0231927685614064E-3</v>
      </c>
      <c r="J50">
        <f>SMALL(J$25:J$35,$G$11)</f>
        <v>2.4299157268863059E-2</v>
      </c>
      <c r="P50">
        <v>0.40909090638160706</v>
      </c>
      <c r="Q50">
        <f>SMALL(Q$25:Q$35,$P$11)</f>
        <v>-1.1066219131130279E-2</v>
      </c>
      <c r="R50">
        <f>SMALL(R$25:R$35,$P$11)</f>
        <v>-2.0231927685614064E-3</v>
      </c>
      <c r="S50">
        <f>SMALL(S$25:S$35,$P$11)</f>
        <v>2.4299157268863059E-2</v>
      </c>
    </row>
    <row r="51" spans="5:20" x14ac:dyDescent="0.2">
      <c r="G51">
        <v>0.5</v>
      </c>
      <c r="H51">
        <f>SMALL(H$25:H$35,$G$12)</f>
        <v>-9.6242456157370777E-3</v>
      </c>
      <c r="I51">
        <f>SMALL(I$25:I$35,$G$12)</f>
        <v>-3.0476623021045518E-4</v>
      </c>
      <c r="J51">
        <f>SMALL(J$25:J$35,$G$12)</f>
        <v>3.0354250299316814E-2</v>
      </c>
      <c r="P51">
        <v>0.5</v>
      </c>
      <c r="Q51">
        <f>SMALL(Q$25:Q$35,$P$12)</f>
        <v>-9.6242456157370777E-3</v>
      </c>
      <c r="R51">
        <f>SMALL(R$25:R$35,$P$12)</f>
        <v>-3.0476623021045518E-4</v>
      </c>
      <c r="S51">
        <f>SMALL(S$25:S$35,$P$12)</f>
        <v>3.0354250299316814E-2</v>
      </c>
    </row>
    <row r="52" spans="5:20" x14ac:dyDescent="0.2">
      <c r="G52">
        <v>0.59090906381607056</v>
      </c>
      <c r="H52">
        <f>SMALL(H$25:H$35,$G$13)</f>
        <v>8.6253281374833735E-3</v>
      </c>
      <c r="I52">
        <f>SMALL(I$25:I$35,$G$13)</f>
        <v>7.4079615611330326E-3</v>
      </c>
      <c r="J52">
        <f>SMALL(J$25:J$35,$G$13)</f>
        <v>3.2912943363542294E-2</v>
      </c>
      <c r="P52">
        <v>0.59090906381607056</v>
      </c>
      <c r="Q52">
        <f>SMALL(Q$25:Q$35,$P$13)</f>
        <v>8.6253281374833735E-3</v>
      </c>
      <c r="R52">
        <f>SMALL(R$25:R$35,$P$13)</f>
        <v>7.4079615611330326E-3</v>
      </c>
      <c r="S52">
        <f>SMALL(S$25:S$35,$P$13)</f>
        <v>3.2912943363542294E-2</v>
      </c>
    </row>
    <row r="53" spans="5:20" x14ac:dyDescent="0.2">
      <c r="G53">
        <v>0.68181812763214111</v>
      </c>
      <c r="H53">
        <f>SMALL(H$25:H$35,$G$14)</f>
        <v>2.6373387115256639E-2</v>
      </c>
      <c r="I53">
        <f>SMALL(I$25:I$35,$G$14)</f>
        <v>1.3717506522147772E-2</v>
      </c>
      <c r="J53">
        <f>SMALL(J$25:J$35,$G$14)</f>
        <v>4.174719752609192E-2</v>
      </c>
      <c r="P53">
        <v>0.68181812763214111</v>
      </c>
      <c r="Q53">
        <f>SMALL(Q$25:Q$35,$P$14)</f>
        <v>2.6373387115256639E-2</v>
      </c>
      <c r="R53">
        <f>SMALL(R$25:R$35,$P$14)</f>
        <v>1.3717506522147772E-2</v>
      </c>
      <c r="S53">
        <f>SMALL(S$25:S$35,$P$14)</f>
        <v>4.174719752609192E-2</v>
      </c>
    </row>
    <row r="54" spans="5:20" x14ac:dyDescent="0.2">
      <c r="G54">
        <v>0.77272719144821167</v>
      </c>
      <c r="H54">
        <f>SMALL(H$25:H$35,$G$15)</f>
        <v>5.8182856897139403E-2</v>
      </c>
      <c r="I54">
        <f>SMALL(I$25:I$35,$G$15)</f>
        <v>3.2608145748976379E-2</v>
      </c>
      <c r="J54">
        <f>SMALL(J$25:J$35,$G$15)</f>
        <v>0.13107679859753216</v>
      </c>
      <c r="P54">
        <v>0.77272719144821167</v>
      </c>
      <c r="Q54">
        <f>SMALL(Q$25:Q$35,$P$15)</f>
        <v>5.8182856897139403E-2</v>
      </c>
      <c r="R54">
        <f>SMALL(R$25:R$35,$P$15)</f>
        <v>3.2608145748976379E-2</v>
      </c>
      <c r="S54">
        <f>SMALL(S$25:S$35,$P$15)</f>
        <v>0.13107679859753216</v>
      </c>
    </row>
    <row r="55" spans="5:20" x14ac:dyDescent="0.2">
      <c r="G55">
        <v>0.86363625526428223</v>
      </c>
      <c r="H55">
        <f>SMALL(H$25:H$35,$G$16)</f>
        <v>9.4041498953227998E-2</v>
      </c>
      <c r="I55">
        <f>SMALL(I$25:I$35,$G$16)</f>
        <v>4.2555514830611881E-2</v>
      </c>
      <c r="J55">
        <f>SMALL(J$25:J$35,$G$16)</f>
        <v>0.15005712561167506</v>
      </c>
      <c r="P55">
        <v>0.86363625526428223</v>
      </c>
      <c r="Q55">
        <f>SMALL(Q$25:Q$35,$P$16)</f>
        <v>9.4041498953227998E-2</v>
      </c>
      <c r="R55">
        <f>SMALL(R$25:R$35,$P$16)</f>
        <v>4.2555514830611881E-2</v>
      </c>
      <c r="S55">
        <f>SMALL(S$25:S$35,$P$16)</f>
        <v>0.15005712561167506</v>
      </c>
    </row>
    <row r="56" spans="5:20" x14ac:dyDescent="0.2">
      <c r="G56">
        <v>0.95454531908035278</v>
      </c>
      <c r="H56">
        <f>SMALL(H$25:H$35,$G$17)</f>
        <v>9.4457594442720824E-2</v>
      </c>
      <c r="I56">
        <f>SMALL(I$25:I$35,$G$17)</f>
        <v>4.4680579652182056E-2</v>
      </c>
      <c r="J56">
        <f>SMALL(J$25:J$35,$G$17)</f>
        <v>0.20551924473493105</v>
      </c>
      <c r="M56" s="7" t="s">
        <v>19</v>
      </c>
      <c r="P56" s="3">
        <v>0.92</v>
      </c>
      <c r="Q56">
        <f>SMALL(Q$25:Q$35,$P$17)</f>
        <v>9.4457594442720824E-2</v>
      </c>
      <c r="R56">
        <f>SMALL(R$25:R$35,$P$17)</f>
        <v>4.4680579652182056E-2</v>
      </c>
      <c r="S56" s="10">
        <v>0.19989999999999999</v>
      </c>
    </row>
    <row r="57" spans="5:20" x14ac:dyDescent="0.2">
      <c r="G57" s="6">
        <v>1</v>
      </c>
      <c r="H57" s="6">
        <f>IF(H$56&lt;0,H$56* 0.9999,H$56*1.0001)</f>
        <v>9.4467040202165092E-2</v>
      </c>
      <c r="I57" s="6">
        <f>IF(I$56&lt;0,I$56* 0.9999,I$56*1.0001)</f>
        <v>4.4685047710147273E-2</v>
      </c>
      <c r="J57" s="6">
        <f>IF(J$56&lt;0,J$56* 0.9999,J$56*1.0001)</f>
        <v>0.20553979665940453</v>
      </c>
      <c r="M57" s="7" t="s">
        <v>20</v>
      </c>
      <c r="P57" s="6">
        <v>1</v>
      </c>
      <c r="Q57" s="6">
        <f>IF(Q$56&lt;0,Q$56* 0.9999,Q$56*1.0001)</f>
        <v>9.4467040202165092E-2</v>
      </c>
      <c r="R57" s="6">
        <f>IF(R$56&lt;0,R$56* 0.9999,R$56*1.0001)</f>
        <v>4.4685047710147273E-2</v>
      </c>
      <c r="S57" s="9">
        <v>0.2</v>
      </c>
    </row>
    <row r="58" spans="5:20" x14ac:dyDescent="0.2">
      <c r="E58" s="3" t="s">
        <v>62</v>
      </c>
      <c r="M58" s="3" t="s">
        <v>63</v>
      </c>
    </row>
    <row r="59" spans="5:20" x14ac:dyDescent="0.2">
      <c r="E59" s="7" t="s">
        <v>21</v>
      </c>
      <c r="H59">
        <v>4.2300000000000004</v>
      </c>
      <c r="I59">
        <v>6500</v>
      </c>
      <c r="J59">
        <v>8</v>
      </c>
      <c r="N59" s="7" t="s">
        <v>21</v>
      </c>
      <c r="S59">
        <v>8</v>
      </c>
    </row>
    <row r="60" spans="5:20" x14ac:dyDescent="0.2">
      <c r="E60" t="s">
        <v>72</v>
      </c>
      <c r="H60">
        <f ca="1">_xll.UNIFORM()</f>
        <v>0.16486240457743406</v>
      </c>
      <c r="I60">
        <f ca="1">_xll.UNIFORM()</f>
        <v>0.11693088058382273</v>
      </c>
      <c r="J60">
        <f ca="1">_xll.UNIFORM()</f>
        <v>0.11836603563278913</v>
      </c>
      <c r="S60" s="7" t="s">
        <v>25</v>
      </c>
    </row>
    <row r="61" spans="5:20" x14ac:dyDescent="0.2">
      <c r="H61" t="str">
        <f>H44</f>
        <v>Harvested</v>
      </c>
      <c r="I61" t="str">
        <f>I44</f>
        <v>Yield t</v>
      </c>
      <c r="J61" s="7" t="s">
        <v>64</v>
      </c>
      <c r="N61" s="7" t="s">
        <v>22</v>
      </c>
      <c r="S61" s="19">
        <f ca="1">S59*(1+_xll.EMP(S45:S57,$P$45:$P$57,J60))</f>
        <v>5.4398680939966875</v>
      </c>
      <c r="T61" t="str">
        <f ca="1">_xll.VFORMULA(S61)</f>
        <v>=S59*(1+EMP(S45:S57,$P$45:$P$57,J60))</v>
      </c>
    </row>
    <row r="62" spans="5:20" x14ac:dyDescent="0.2">
      <c r="E62" s="7" t="s">
        <v>22</v>
      </c>
      <c r="H62" s="15">
        <f ca="1">H59*(1+_xll.EMP(H45:H57,$G$45:$G$57,H60))</f>
        <v>3.9786759505541016</v>
      </c>
      <c r="I62" s="15">
        <f ca="1">I59*(1+_xll.EMP(I45:I57,$G$45:$G$57,I60))</f>
        <v>6235.0240389154242</v>
      </c>
      <c r="J62" s="15">
        <f ca="1">J59*(1+_xll.EMP(J45:J57,$G$45:$G$57,J60))</f>
        <v>6.667187878497435</v>
      </c>
      <c r="K62" t="str">
        <f ca="1">_xll.VFORMULA(J62)</f>
        <v>=J59*(1+EMP(J45:J57,$G$45:$G$57,J60))</v>
      </c>
      <c r="N62" s="7" t="s">
        <v>23</v>
      </c>
      <c r="S62">
        <f>S59*(1+S45)</f>
        <v>4</v>
      </c>
      <c r="T62" t="str">
        <f ca="1">_xll.VFORMULA(S62)</f>
        <v>=S59*(1+S45)</v>
      </c>
    </row>
    <row r="63" spans="5:20" x14ac:dyDescent="0.2">
      <c r="E63" s="7" t="s">
        <v>23</v>
      </c>
      <c r="H63">
        <f>H59*(1+H45)</f>
        <v>3.8234276311486211</v>
      </c>
      <c r="I63">
        <f>I59*(1+I45)</f>
        <v>6196.7567076002624</v>
      </c>
      <c r="J63">
        <f>J59*(1+J45)</f>
        <v>5.9229568603085845</v>
      </c>
      <c r="K63" t="str">
        <f ca="1">_xll.VFORMULA(J63)</f>
        <v>=J59*(1+J45)</v>
      </c>
      <c r="N63" s="7" t="s">
        <v>24</v>
      </c>
      <c r="S63">
        <f>S59*(1+S57)</f>
        <v>9.6</v>
      </c>
      <c r="T63" t="str">
        <f ca="1">_xll.VFORMULA(S63)</f>
        <v>=S59*(1+S57)</v>
      </c>
    </row>
    <row r="64" spans="5:20" x14ac:dyDescent="0.2">
      <c r="E64" s="7" t="s">
        <v>24</v>
      </c>
      <c r="H64">
        <f>H59*(1+H57)</f>
        <v>4.6295955800551587</v>
      </c>
      <c r="I64">
        <f>I59*(1+I57)</f>
        <v>6790.4528101159567</v>
      </c>
      <c r="J64">
        <f>J59*(1+J57)</f>
        <v>9.6443183732752367</v>
      </c>
      <c r="K64" t="str">
        <f ca="1">_xll.VFORMULA(J64)</f>
        <v>=J59*(1+J57)</v>
      </c>
    </row>
    <row r="65" spans="6:19" ht="13.5" thickBot="1" x14ac:dyDescent="0.25">
      <c r="K65" s="3"/>
      <c r="L65" s="17" t="s">
        <v>28</v>
      </c>
      <c r="M65" s="17" t="s">
        <v>29</v>
      </c>
      <c r="N65" s="17" t="s">
        <v>27</v>
      </c>
      <c r="O65" s="17"/>
      <c r="P65" s="17"/>
      <c r="Q65" s="18"/>
      <c r="R65" s="18"/>
      <c r="S65" s="18"/>
    </row>
    <row r="66" spans="6:19" x14ac:dyDescent="0.2">
      <c r="K66" s="3"/>
      <c r="L66" s="3">
        <v>-0.5</v>
      </c>
      <c r="M66" s="3">
        <v>0.1</v>
      </c>
      <c r="N66" s="3" t="s">
        <v>67</v>
      </c>
      <c r="O66" s="3"/>
      <c r="P66" s="3"/>
    </row>
    <row r="67" spans="6:19" x14ac:dyDescent="0.2">
      <c r="K67" s="3"/>
      <c r="L67" s="3">
        <v>0.2</v>
      </c>
      <c r="M67" s="3">
        <v>0.08</v>
      </c>
      <c r="N67" s="3" t="s">
        <v>68</v>
      </c>
      <c r="O67" s="3"/>
      <c r="P67" s="3"/>
    </row>
    <row r="68" spans="6:19" x14ac:dyDescent="0.2">
      <c r="F68" s="3" t="s">
        <v>69</v>
      </c>
      <c r="K68" s="3" t="s">
        <v>31</v>
      </c>
      <c r="L68" s="3"/>
      <c r="M68" s="3">
        <f ca="1">J60</f>
        <v>0.11836603563278913</v>
      </c>
      <c r="N68" s="3" t="str">
        <f ca="1">_xll.VFORMULA(M68)</f>
        <v>=J60</v>
      </c>
      <c r="O68" s="3"/>
      <c r="P68" s="3"/>
    </row>
    <row r="69" spans="6:19" x14ac:dyDescent="0.2">
      <c r="F69" s="3" t="s">
        <v>65</v>
      </c>
      <c r="K69" s="3" t="s">
        <v>30</v>
      </c>
      <c r="L69" s="3"/>
      <c r="M69" s="5">
        <f ca="1">IF(AND(M68&gt;M66,M68&lt;(1-M67)),$J$59*(1+_xll.EMP($J$45:$J$57,$G$45:$G$57,M68)),0)</f>
        <v>6.667187878497435</v>
      </c>
      <c r="N69" s="3" t="str">
        <f ca="1">_xll.VFORMULA(M69)</f>
        <v>=IF(AND(M68&gt;M66,M68&lt;(1-M67)),$J$59*(1+EMP($J$45:$J$57,$G$45:$G$57,M68)),0)</v>
      </c>
      <c r="O69" s="3"/>
      <c r="P69" s="3"/>
    </row>
    <row r="70" spans="6:19" x14ac:dyDescent="0.2">
      <c r="F70" s="3" t="s">
        <v>66</v>
      </c>
      <c r="K70" s="3" t="s">
        <v>32</v>
      </c>
      <c r="L70" s="3"/>
      <c r="M70" s="5">
        <f ca="1">IF(M68&lt;=M66,J59*(1+L66),0)</f>
        <v>0</v>
      </c>
      <c r="N70" s="3" t="str">
        <f ca="1">_xll.VFORMULA(M70)</f>
        <v>=IF(M68&lt;=M66,J59*(1+L66),0)</v>
      </c>
      <c r="O70" s="3"/>
      <c r="P70" s="3"/>
    </row>
    <row r="71" spans="6:19" x14ac:dyDescent="0.2">
      <c r="K71" s="3" t="s">
        <v>33</v>
      </c>
      <c r="L71" s="3"/>
      <c r="M71" s="5">
        <f ca="1">IF(M68&gt;=(1-M67),J59*(1+L67),0)</f>
        <v>0</v>
      </c>
      <c r="N71" s="3" t="str">
        <f ca="1">_xll.VFORMULA(M71)</f>
        <v>=IF(M68&gt;=(1-M67),J59*(1+L67),0)</v>
      </c>
      <c r="O71" s="3"/>
      <c r="P71" s="3"/>
    </row>
    <row r="72" spans="6:19" x14ac:dyDescent="0.2">
      <c r="K72" s="3"/>
      <c r="M72" t="s">
        <v>70</v>
      </c>
      <c r="O72" s="3"/>
      <c r="P72" s="3"/>
    </row>
    <row r="73" spans="6:19" x14ac:dyDescent="0.2">
      <c r="L73" s="3"/>
      <c r="M73" s="16">
        <f ca="1">SUM(M69:M71)</f>
        <v>6.667187878497435</v>
      </c>
      <c r="N73" s="3" t="str">
        <f ca="1">_xll.VFORMULA(M73)</f>
        <v>=SUM(M69:M71)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SimData</vt:lpstr>
      <vt:lpstr>Sheet1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Person</cp:lastModifiedBy>
  <dcterms:created xsi:type="dcterms:W3CDTF">2003-03-29T17:59:19Z</dcterms:created>
  <dcterms:modified xsi:type="dcterms:W3CDTF">2017-10-18T15:48:11Z</dcterms:modified>
</cp:coreProperties>
</file>