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1400" windowHeight="7110"/>
  </bookViews>
  <sheets>
    <sheet name="Sheet1" sheetId="1" r:id="rId1"/>
  </sheets>
  <definedNames>
    <definedName name="_xlnm.Print_Area" localSheetId="0">Sheet1!$A$1:$H$64</definedName>
  </definedNames>
  <calcPr calcId="125725"/>
</workbook>
</file>

<file path=xl/calcChain.xml><?xml version="1.0" encoding="utf-8"?>
<calcChain xmlns="http://schemas.openxmlformats.org/spreadsheetml/2006/main">
  <c r="B19" i="1"/>
  <c r="D19" s="1"/>
  <c r="A19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H20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A1"/>
  <c r="C19" l="1"/>
  <c r="G11" l="1"/>
  <c r="E19"/>
  <c r="G19"/>
  <c r="F19" l="1"/>
  <c r="B20" s="1"/>
  <c r="C20" l="1"/>
  <c r="D20"/>
  <c r="E20" l="1"/>
  <c r="G20"/>
  <c r="F20" l="1"/>
  <c r="B21" s="1"/>
  <c r="C21" l="1"/>
  <c r="D21"/>
  <c r="G21"/>
  <c r="E21" l="1"/>
  <c r="F21" l="1"/>
  <c r="B22" s="1"/>
  <c r="D22" l="1"/>
  <c r="C22"/>
  <c r="E22" l="1"/>
  <c r="G22"/>
  <c r="F22" l="1"/>
  <c r="B23" s="1"/>
  <c r="D23" l="1"/>
  <c r="C23"/>
  <c r="E23" l="1"/>
  <c r="G23"/>
  <c r="F23" l="1"/>
  <c r="B24" s="1"/>
  <c r="C24" l="1"/>
  <c r="E24" s="1"/>
  <c r="D24"/>
  <c r="F24"/>
  <c r="B25" s="1"/>
  <c r="C25" l="1"/>
  <c r="D25"/>
  <c r="G24"/>
  <c r="E25" l="1"/>
  <c r="F25" s="1"/>
  <c r="B26" s="1"/>
  <c r="G25"/>
  <c r="D26" l="1"/>
  <c r="C26"/>
  <c r="E26" l="1"/>
  <c r="F26" s="1"/>
  <c r="B27" s="1"/>
  <c r="G26"/>
  <c r="D27" l="1"/>
  <c r="C27"/>
  <c r="E27" s="1"/>
  <c r="F27" s="1"/>
  <c r="B28" s="1"/>
  <c r="C28" l="1"/>
  <c r="D28"/>
  <c r="G27"/>
  <c r="G28" s="1"/>
  <c r="E28" l="1"/>
  <c r="F28" s="1"/>
  <c r="B29" s="1"/>
  <c r="C29" l="1"/>
  <c r="E29" s="1"/>
  <c r="F29" s="1"/>
  <c r="B30" s="1"/>
  <c r="D29"/>
  <c r="D30" l="1"/>
  <c r="C30"/>
  <c r="E30" s="1"/>
  <c r="F30" s="1"/>
  <c r="B31" s="1"/>
  <c r="G29"/>
  <c r="D31" l="1"/>
  <c r="C31"/>
  <c r="E31" s="1"/>
  <c r="F31" s="1"/>
  <c r="B32" s="1"/>
  <c r="G30"/>
  <c r="C32" l="1"/>
  <c r="D32"/>
  <c r="G31"/>
  <c r="G32" s="1"/>
  <c r="E32" l="1"/>
  <c r="F32" s="1"/>
  <c r="B33" s="1"/>
  <c r="C33" l="1"/>
  <c r="E33" s="1"/>
  <c r="F33" s="1"/>
  <c r="B34" s="1"/>
  <c r="D33"/>
  <c r="D34" l="1"/>
  <c r="C34"/>
  <c r="E34" s="1"/>
  <c r="F34" s="1"/>
  <c r="B35" s="1"/>
  <c r="G33"/>
  <c r="D35" l="1"/>
  <c r="C35"/>
  <c r="E35" s="1"/>
  <c r="F35" s="1"/>
  <c r="B36" s="1"/>
  <c r="G34"/>
  <c r="C36" l="1"/>
  <c r="E36" s="1"/>
  <c r="F36" s="1"/>
  <c r="B37" s="1"/>
  <c r="D36"/>
  <c r="G35"/>
  <c r="G36" s="1"/>
  <c r="C37" l="1"/>
  <c r="E37" s="1"/>
  <c r="F37" s="1"/>
  <c r="B38" s="1"/>
  <c r="D37"/>
  <c r="D38" l="1"/>
  <c r="D60" s="1"/>
  <c r="G12" s="1"/>
  <c r="C38"/>
  <c r="G38" s="1"/>
  <c r="G37"/>
  <c r="E38" l="1"/>
  <c r="C60"/>
  <c r="G13" s="1"/>
  <c r="E60" l="1"/>
  <c r="F38"/>
  <c r="B39" s="1"/>
  <c r="D39" l="1"/>
  <c r="C39"/>
  <c r="E39" l="1"/>
  <c r="F39" s="1"/>
  <c r="B40" s="1"/>
  <c r="G39"/>
  <c r="C40" l="1"/>
  <c r="E40" s="1"/>
  <c r="F40" s="1"/>
  <c r="B41" s="1"/>
  <c r="D40"/>
  <c r="C41" l="1"/>
  <c r="E41" s="1"/>
  <c r="F41" s="1"/>
  <c r="B42" s="1"/>
  <c r="D41"/>
  <c r="G40"/>
  <c r="D42" l="1"/>
  <c r="C42"/>
  <c r="G42"/>
  <c r="G41"/>
  <c r="E42" l="1"/>
  <c r="F42" s="1"/>
  <c r="B43" s="1"/>
  <c r="D43" l="1"/>
  <c r="F43"/>
  <c r="B44" s="1"/>
  <c r="C43"/>
  <c r="E43" s="1"/>
  <c r="G43"/>
  <c r="C44" l="1"/>
  <c r="G44"/>
  <c r="D44"/>
  <c r="E44" l="1"/>
  <c r="F44" s="1"/>
  <c r="B45" s="1"/>
  <c r="D45" l="1"/>
  <c r="C45"/>
  <c r="E45" s="1"/>
  <c r="F45" s="1"/>
  <c r="B46" s="1"/>
  <c r="F46" l="1"/>
  <c r="B47" s="1"/>
  <c r="D46"/>
  <c r="C46"/>
  <c r="E46" s="1"/>
  <c r="G45"/>
  <c r="G46" s="1"/>
  <c r="D47" l="1"/>
  <c r="C47"/>
  <c r="E47" l="1"/>
  <c r="F47" s="1"/>
  <c r="B48" s="1"/>
  <c r="G47"/>
  <c r="C48" l="1"/>
  <c r="G48"/>
  <c r="D48"/>
  <c r="E48" l="1"/>
  <c r="F48" s="1"/>
  <c r="B49" s="1"/>
  <c r="F49" l="1"/>
  <c r="B50" s="1"/>
  <c r="D49"/>
  <c r="C49"/>
  <c r="E49" s="1"/>
  <c r="D50" l="1"/>
  <c r="C50"/>
  <c r="G50"/>
  <c r="G49"/>
  <c r="E50" l="1"/>
  <c r="F50" s="1"/>
  <c r="B51" s="1"/>
  <c r="D51" l="1"/>
  <c r="C51"/>
  <c r="E51" s="1"/>
  <c r="F51" s="1"/>
  <c r="B52" s="1"/>
  <c r="C52" l="1"/>
  <c r="G52"/>
  <c r="D52"/>
  <c r="G51"/>
  <c r="E52" l="1"/>
  <c r="F52" s="1"/>
  <c r="B53" s="1"/>
  <c r="C53" l="1"/>
  <c r="E53" s="1"/>
  <c r="F53" s="1"/>
  <c r="B54" s="1"/>
  <c r="D53"/>
  <c r="C54" l="1"/>
  <c r="E54" s="1"/>
  <c r="F54" s="1"/>
  <c r="B55" s="1"/>
  <c r="D54"/>
  <c r="G53"/>
  <c r="D55" l="1"/>
  <c r="C55"/>
  <c r="G54"/>
  <c r="E55" l="1"/>
  <c r="F55" s="1"/>
  <c r="B56" s="1"/>
  <c r="G55"/>
  <c r="C56" l="1"/>
  <c r="G56"/>
  <c r="D56"/>
  <c r="E56" l="1"/>
  <c r="F56" s="1"/>
  <c r="B57" s="1"/>
  <c r="F57" l="1"/>
  <c r="B58" s="1"/>
  <c r="D57"/>
  <c r="C57"/>
  <c r="E57" s="1"/>
  <c r="C58" l="1"/>
  <c r="E58" s="1"/>
  <c r="F58" s="1"/>
  <c r="D58"/>
  <c r="G57"/>
  <c r="G58" l="1"/>
</calcChain>
</file>

<file path=xl/sharedStrings.xml><?xml version="1.0" encoding="utf-8"?>
<sst xmlns="http://schemas.openxmlformats.org/spreadsheetml/2006/main" count="44" uniqueCount="39">
  <si>
    <t xml:space="preserve">Amount </t>
  </si>
  <si>
    <t>Annual</t>
  </si>
  <si>
    <t>Borrowed</t>
  </si>
  <si>
    <t>Loan Life</t>
  </si>
  <si>
    <t>Calculate</t>
  </si>
  <si>
    <t>Years</t>
  </si>
  <si>
    <t>Debt Jan. 1st</t>
  </si>
  <si>
    <t>to Date</t>
  </si>
  <si>
    <t>on Dec. 31st</t>
  </si>
  <si>
    <t xml:space="preserve">Balance </t>
  </si>
  <si>
    <t xml:space="preserve">Total Cost </t>
  </si>
  <si>
    <t>of Loan</t>
  </si>
  <si>
    <t>James W. Richardson</t>
  </si>
  <si>
    <t>Totals</t>
  </si>
  <si>
    <t>First Year of</t>
  </si>
  <si>
    <t>the Loan</t>
  </si>
  <si>
    <t>Life of the loan</t>
  </si>
  <si>
    <t>Input for the Loan</t>
  </si>
  <si>
    <t xml:space="preserve">The Excel function =PMT(interest rate, number of years, - original loan amount).  </t>
  </si>
  <si>
    <t>Constant</t>
  </si>
  <si>
    <t>The =PMT() formula is in column C and the other columns contain other data to simulate a loan.</t>
  </si>
  <si>
    <t>Sum Payments</t>
  </si>
  <si>
    <t>Sum Interest</t>
  </si>
  <si>
    <t>Sum Principal</t>
  </si>
  <si>
    <t>The function PMT calculates the total payment so you have calculate interest payments</t>
  </si>
  <si>
    <t>in a separate calculation and subtract interest from the total payment to get principal payments.</t>
  </si>
  <si>
    <t>Payment</t>
  </si>
  <si>
    <t>Interest</t>
  </si>
  <si>
    <t>Paid</t>
  </si>
  <si>
    <t>Principal</t>
  </si>
  <si>
    <t>No. Year for</t>
  </si>
  <si>
    <t>Interest Rate</t>
  </si>
  <si>
    <t>KOVs</t>
  </si>
  <si>
    <t>Total Cost</t>
  </si>
  <si>
    <t>Total Interest</t>
  </si>
  <si>
    <t>Note: The use an =IF(  ) statement to calculate the remaining balance in column F.</t>
  </si>
  <si>
    <t>This is done to prevent taking the remaining balance to a negative value.</t>
  </si>
  <si>
    <t>Chapter 13</t>
  </si>
  <si>
    <t>© 2011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</si>
</sst>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3" formatCode="_(* #,##0.00_);_(* \(#,##0.00\);_(* &quot;-&quot;??_);_(@_)"/>
    <numFmt numFmtId="167" formatCode="_(* #,##0_);_(* \(#,##0\);_(* &quot;-&quot;??_);_(@_)"/>
  </numFmts>
  <fonts count="6">
    <font>
      <sz val="9"/>
      <name val="Arial"/>
    </font>
    <font>
      <sz val="9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NumberFormat="1" applyFont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8" fontId="2" fillId="0" borderId="0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left"/>
    </xf>
    <xf numFmtId="39" fontId="3" fillId="0" borderId="0" xfId="0" applyNumberFormat="1" applyFont="1" applyBorder="1" applyAlignment="1">
      <alignment horizontal="right"/>
    </xf>
    <xf numFmtId="39" fontId="3" fillId="0" borderId="3" xfId="0" applyNumberFormat="1" applyFont="1" applyBorder="1" applyAlignment="1">
      <alignment horizontal="right"/>
    </xf>
    <xf numFmtId="39" fontId="3" fillId="0" borderId="0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39" fontId="3" fillId="0" borderId="5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9" fontId="2" fillId="0" borderId="6" xfId="0" applyNumberFormat="1" applyFont="1" applyBorder="1" applyAlignment="1">
      <alignment horizontal="center"/>
    </xf>
    <xf numFmtId="39" fontId="2" fillId="0" borderId="7" xfId="0" applyNumberFormat="1" applyFont="1" applyBorder="1" applyAlignment="1">
      <alignment horizontal="center"/>
    </xf>
    <xf numFmtId="39" fontId="2" fillId="0" borderId="8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167" fontId="5" fillId="0" borderId="2" xfId="1" applyNumberFormat="1" applyFont="1" applyBorder="1"/>
    <xf numFmtId="0" fontId="5" fillId="0" borderId="3" xfId="0" applyFont="1" applyBorder="1"/>
    <xf numFmtId="0" fontId="4" fillId="0" borderId="8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workbookViewId="0">
      <selection activeCell="A3" sqref="A3"/>
    </sheetView>
  </sheetViews>
  <sheetFormatPr defaultColWidth="12.7109375" defaultRowHeight="12.75"/>
  <cols>
    <col min="1" max="8" width="12.7109375" style="1" customWidth="1"/>
    <col min="9" max="16384" width="12.7109375" style="2"/>
  </cols>
  <sheetData>
    <row r="1" spans="1:8">
      <c r="A1" s="43" t="str">
        <f ca="1">_xll.WBNAME()</f>
        <v>Annual Payment Demo.xls</v>
      </c>
      <c r="B1" s="9"/>
      <c r="C1" s="9"/>
      <c r="D1" s="9"/>
      <c r="E1" s="9"/>
      <c r="F1" s="9"/>
      <c r="G1" s="9"/>
      <c r="H1" s="21"/>
    </row>
    <row r="2" spans="1:8">
      <c r="A2" s="14" t="s">
        <v>12</v>
      </c>
      <c r="B2" s="11"/>
      <c r="C2" s="11"/>
      <c r="D2" s="11"/>
      <c r="E2" s="11"/>
      <c r="F2" s="11"/>
      <c r="G2" s="11"/>
      <c r="H2" s="22"/>
    </row>
    <row r="3" spans="1:8">
      <c r="A3" t="s">
        <v>38</v>
      </c>
      <c r="B3" s="11"/>
      <c r="C3" s="11"/>
      <c r="D3" s="11"/>
      <c r="E3" s="11"/>
      <c r="F3" s="11"/>
      <c r="G3" s="11"/>
      <c r="H3" s="22"/>
    </row>
    <row r="4" spans="1:8">
      <c r="A4" s="14" t="s">
        <v>37</v>
      </c>
      <c r="B4" s="11"/>
      <c r="C4" s="11"/>
      <c r="D4" s="11"/>
      <c r="E4" s="11"/>
      <c r="F4" s="11"/>
      <c r="G4" s="11"/>
      <c r="H4" s="22"/>
    </row>
    <row r="5" spans="1:8">
      <c r="A5" s="18"/>
      <c r="B5" s="4"/>
      <c r="C5" s="4"/>
      <c r="D5" s="4"/>
      <c r="E5" s="4"/>
      <c r="F5" s="4"/>
      <c r="G5" s="4"/>
      <c r="H5" s="22"/>
    </row>
    <row r="6" spans="1:8">
      <c r="A6" s="18" t="s">
        <v>18</v>
      </c>
      <c r="B6" s="4"/>
      <c r="C6" s="4"/>
      <c r="D6" s="4"/>
      <c r="E6" s="4"/>
      <c r="F6" s="4"/>
      <c r="G6" s="4"/>
      <c r="H6" s="22"/>
    </row>
    <row r="7" spans="1:8">
      <c r="A7" s="18" t="s">
        <v>24</v>
      </c>
      <c r="B7" s="4"/>
      <c r="C7" s="4"/>
      <c r="D7" s="4"/>
      <c r="E7" s="4"/>
      <c r="F7" s="4"/>
      <c r="G7" s="4"/>
      <c r="H7" s="22"/>
    </row>
    <row r="8" spans="1:8">
      <c r="A8" s="18" t="s">
        <v>25</v>
      </c>
      <c r="B8" s="4"/>
      <c r="C8" s="4"/>
      <c r="D8" s="4"/>
      <c r="E8" s="4"/>
      <c r="F8" s="4"/>
      <c r="G8" s="4"/>
      <c r="H8" s="22"/>
    </row>
    <row r="9" spans="1:8">
      <c r="A9" s="18"/>
      <c r="B9" s="4"/>
      <c r="C9" s="4"/>
      <c r="D9" s="4"/>
      <c r="E9" s="4"/>
      <c r="F9" s="4"/>
      <c r="G9" s="4"/>
      <c r="H9" s="22"/>
    </row>
    <row r="10" spans="1:8" ht="13.5" thickBot="1">
      <c r="A10" s="18" t="s">
        <v>17</v>
      </c>
      <c r="B10" s="4"/>
      <c r="C10" s="4"/>
      <c r="D10" s="4"/>
      <c r="E10" s="4"/>
      <c r="F10" s="4"/>
      <c r="G10" s="36" t="s">
        <v>32</v>
      </c>
      <c r="H10" s="22"/>
    </row>
    <row r="11" spans="1:8">
      <c r="A11" s="29" t="s">
        <v>0</v>
      </c>
      <c r="B11" s="30" t="s">
        <v>30</v>
      </c>
      <c r="C11" s="30" t="s">
        <v>1</v>
      </c>
      <c r="D11" s="19" t="s">
        <v>14</v>
      </c>
      <c r="E11" s="4"/>
      <c r="F11" s="8" t="s">
        <v>26</v>
      </c>
      <c r="G11" s="33">
        <f>C19</f>
        <v>9439.2925743255691</v>
      </c>
      <c r="H11" s="22"/>
    </row>
    <row r="12" spans="1:8">
      <c r="A12" s="31" t="s">
        <v>2</v>
      </c>
      <c r="B12" s="32" t="s">
        <v>3</v>
      </c>
      <c r="C12" s="32" t="s">
        <v>31</v>
      </c>
      <c r="D12" s="20" t="s">
        <v>15</v>
      </c>
      <c r="E12" s="12"/>
      <c r="F12" s="37" t="s">
        <v>34</v>
      </c>
      <c r="G12" s="34">
        <f>D60</f>
        <v>88785.851486511441</v>
      </c>
      <c r="H12" s="22"/>
    </row>
    <row r="13" spans="1:8" ht="13.5" thickBot="1">
      <c r="A13" s="40">
        <v>100000</v>
      </c>
      <c r="B13" s="41">
        <v>20</v>
      </c>
      <c r="C13" s="41">
        <v>7.0000000000000007E-2</v>
      </c>
      <c r="D13" s="42">
        <v>2004</v>
      </c>
      <c r="E13" s="4"/>
      <c r="F13" s="38" t="s">
        <v>33</v>
      </c>
      <c r="G13" s="35">
        <f>C60</f>
        <v>188785.85148651147</v>
      </c>
      <c r="H13" s="22"/>
    </row>
    <row r="14" spans="1:8">
      <c r="A14" s="3"/>
      <c r="B14" s="4"/>
      <c r="C14" s="4"/>
      <c r="D14" s="4"/>
      <c r="E14" s="4"/>
      <c r="F14" s="4"/>
      <c r="G14" s="4"/>
      <c r="H14" s="22"/>
    </row>
    <row r="15" spans="1:8">
      <c r="A15" s="24" t="s">
        <v>20</v>
      </c>
      <c r="B15" s="25"/>
      <c r="C15" s="25"/>
      <c r="D15" s="25"/>
      <c r="E15" s="25"/>
      <c r="F15" s="25"/>
      <c r="G15" s="25"/>
      <c r="H15" s="26"/>
    </row>
    <row r="16" spans="1:8">
      <c r="A16" s="10"/>
      <c r="B16" s="11"/>
      <c r="C16" s="4" t="s">
        <v>19</v>
      </c>
      <c r="D16" s="4" t="s">
        <v>4</v>
      </c>
      <c r="E16" s="4" t="s">
        <v>4</v>
      </c>
      <c r="F16" s="11" t="s">
        <v>4</v>
      </c>
      <c r="G16" s="11" t="s">
        <v>10</v>
      </c>
      <c r="H16" s="22"/>
    </row>
    <row r="17" spans="1:8">
      <c r="A17" s="3"/>
      <c r="B17" s="11"/>
      <c r="C17" s="4" t="s">
        <v>1</v>
      </c>
      <c r="D17" s="4" t="s">
        <v>27</v>
      </c>
      <c r="E17" s="4" t="s">
        <v>29</v>
      </c>
      <c r="F17" s="4" t="s">
        <v>9</v>
      </c>
      <c r="G17" s="11" t="s">
        <v>11</v>
      </c>
      <c r="H17" s="22"/>
    </row>
    <row r="18" spans="1:8" ht="13.5" thickBot="1">
      <c r="A18" s="5" t="s">
        <v>5</v>
      </c>
      <c r="B18" s="6" t="s">
        <v>6</v>
      </c>
      <c r="C18" s="6" t="s">
        <v>26</v>
      </c>
      <c r="D18" s="6" t="s">
        <v>28</v>
      </c>
      <c r="E18" s="6" t="s">
        <v>26</v>
      </c>
      <c r="F18" s="6" t="s">
        <v>8</v>
      </c>
      <c r="G18" s="6" t="s">
        <v>7</v>
      </c>
      <c r="H18" s="23" t="s">
        <v>16</v>
      </c>
    </row>
    <row r="19" spans="1:8">
      <c r="A19" s="27">
        <f>D13</f>
        <v>2004</v>
      </c>
      <c r="B19" s="28">
        <f>A13</f>
        <v>100000</v>
      </c>
      <c r="C19" s="28">
        <f>IF(B19&gt;0.5,PMT(C13,B13,-(B19)),0)</f>
        <v>9439.2925743255691</v>
      </c>
      <c r="D19" s="28">
        <f>B19*C13</f>
        <v>7000.0000000000009</v>
      </c>
      <c r="E19" s="28">
        <f t="shared" ref="E19:E38" si="0">C19-D19</f>
        <v>2439.2925743255682</v>
      </c>
      <c r="F19" s="28">
        <f t="shared" ref="F19:F38" si="1">IF(B19-E19&gt;0,B19-E19,0)</f>
        <v>97560.707425674438</v>
      </c>
      <c r="G19" s="28">
        <f>C19</f>
        <v>9439.2925743255691</v>
      </c>
      <c r="H19" s="21">
        <v>1</v>
      </c>
    </row>
    <row r="20" spans="1:8">
      <c r="A20" s="10">
        <f>1+A19</f>
        <v>2005</v>
      </c>
      <c r="B20" s="15">
        <f t="shared" ref="B20:B38" si="2">F19</f>
        <v>97560.707425674438</v>
      </c>
      <c r="C20" s="15">
        <f>IF(B20&gt;0.5,PMT(C13,B13,-(B19)),0)</f>
        <v>9439.2925743255691</v>
      </c>
      <c r="D20" s="15">
        <f>B20*C13</f>
        <v>6829.2495197972112</v>
      </c>
      <c r="E20" s="15">
        <f t="shared" si="0"/>
        <v>2610.043054528358</v>
      </c>
      <c r="F20" s="15">
        <f t="shared" si="1"/>
        <v>94950.664371146078</v>
      </c>
      <c r="G20" s="15">
        <f>IF(B20&gt;0,C20+G19,0)</f>
        <v>18878.585148651138</v>
      </c>
      <c r="H20" s="22">
        <f>1+H19</f>
        <v>2</v>
      </c>
    </row>
    <row r="21" spans="1:8">
      <c r="A21" s="10">
        <f t="shared" ref="A21:A39" si="3">1+A20</f>
        <v>2006</v>
      </c>
      <c r="B21" s="15">
        <f t="shared" si="2"/>
        <v>94950.664371146078</v>
      </c>
      <c r="C21" s="15">
        <f>IF(B21&gt;0.5,PMT(C13,B13,-(B19)),0)</f>
        <v>9439.2925743255691</v>
      </c>
      <c r="D21" s="15">
        <f>B21*C13</f>
        <v>6646.5465059802264</v>
      </c>
      <c r="E21" s="15">
        <f t="shared" si="0"/>
        <v>2792.7460683453428</v>
      </c>
      <c r="F21" s="15">
        <f t="shared" si="1"/>
        <v>92157.918302800739</v>
      </c>
      <c r="G21" s="15">
        <f t="shared" ref="G21:G38" si="4">IF(B21&gt;0,C21+G20,0)</f>
        <v>28317.877722976707</v>
      </c>
      <c r="H21" s="22">
        <f t="shared" ref="H21:H39" si="5">1+H20</f>
        <v>3</v>
      </c>
    </row>
    <row r="22" spans="1:8">
      <c r="A22" s="10">
        <f t="shared" si="3"/>
        <v>2007</v>
      </c>
      <c r="B22" s="15">
        <f t="shared" si="2"/>
        <v>92157.918302800739</v>
      </c>
      <c r="C22" s="15">
        <f>IF(B22&gt;0.5,PMT(C13,B13,-(B19)),0)</f>
        <v>9439.2925743255691</v>
      </c>
      <c r="D22" s="15">
        <f>B22*C13</f>
        <v>6451.0542811960522</v>
      </c>
      <c r="E22" s="15">
        <f t="shared" si="0"/>
        <v>2988.2382931295169</v>
      </c>
      <c r="F22" s="15">
        <f t="shared" si="1"/>
        <v>89169.680009671225</v>
      </c>
      <c r="G22" s="15">
        <f t="shared" si="4"/>
        <v>37757.170297302277</v>
      </c>
      <c r="H22" s="22">
        <f t="shared" si="5"/>
        <v>4</v>
      </c>
    </row>
    <row r="23" spans="1:8">
      <c r="A23" s="10">
        <f t="shared" si="3"/>
        <v>2008</v>
      </c>
      <c r="B23" s="15">
        <f t="shared" si="2"/>
        <v>89169.680009671225</v>
      </c>
      <c r="C23" s="15">
        <f>IF(B23&gt;0.5,PMT(C13,B13,-(B19)),0)</f>
        <v>9439.2925743255691</v>
      </c>
      <c r="D23" s="15">
        <f>B23*C13</f>
        <v>6241.8776006769867</v>
      </c>
      <c r="E23" s="15">
        <f t="shared" si="0"/>
        <v>3197.4149736485824</v>
      </c>
      <c r="F23" s="15">
        <f t="shared" si="1"/>
        <v>85972.26503602264</v>
      </c>
      <c r="G23" s="15">
        <f t="shared" si="4"/>
        <v>47196.462871627846</v>
      </c>
      <c r="H23" s="22">
        <f t="shared" si="5"/>
        <v>5</v>
      </c>
    </row>
    <row r="24" spans="1:8">
      <c r="A24" s="10">
        <f t="shared" si="3"/>
        <v>2009</v>
      </c>
      <c r="B24" s="15">
        <f t="shared" si="2"/>
        <v>85972.26503602264</v>
      </c>
      <c r="C24" s="15">
        <f>IF(B24&gt;0.5,PMT(C13,B13,-(B19)),0)</f>
        <v>9439.2925743255691</v>
      </c>
      <c r="D24" s="15">
        <f>B24*C13</f>
        <v>6018.0585525215856</v>
      </c>
      <c r="E24" s="15">
        <f t="shared" si="0"/>
        <v>3421.2340218039835</v>
      </c>
      <c r="F24" s="15">
        <f t="shared" si="1"/>
        <v>82551.03101421865</v>
      </c>
      <c r="G24" s="15">
        <f t="shared" si="4"/>
        <v>56635.755445953415</v>
      </c>
      <c r="H24" s="22">
        <f t="shared" si="5"/>
        <v>6</v>
      </c>
    </row>
    <row r="25" spans="1:8">
      <c r="A25" s="10">
        <f t="shared" si="3"/>
        <v>2010</v>
      </c>
      <c r="B25" s="15">
        <f t="shared" si="2"/>
        <v>82551.03101421865</v>
      </c>
      <c r="C25" s="15">
        <f>IF(B25&gt;0.5,PMT(C13,B13,-(B19)),0)</f>
        <v>9439.2925743255691</v>
      </c>
      <c r="D25" s="15">
        <f>B25*C13</f>
        <v>5778.5721709953059</v>
      </c>
      <c r="E25" s="15">
        <f t="shared" si="0"/>
        <v>3660.7204033302633</v>
      </c>
      <c r="F25" s="15">
        <f t="shared" si="1"/>
        <v>78890.31061088838</v>
      </c>
      <c r="G25" s="15">
        <f t="shared" si="4"/>
        <v>66075.048020278977</v>
      </c>
      <c r="H25" s="22">
        <f t="shared" si="5"/>
        <v>7</v>
      </c>
    </row>
    <row r="26" spans="1:8">
      <c r="A26" s="10">
        <f t="shared" si="3"/>
        <v>2011</v>
      </c>
      <c r="B26" s="15">
        <f t="shared" si="2"/>
        <v>78890.31061088838</v>
      </c>
      <c r="C26" s="15">
        <f>IF(B26&gt;0.5,PMT(C13,B13,-(B19)),0)</f>
        <v>9439.2925743255691</v>
      </c>
      <c r="D26" s="15">
        <f>B26*C13</f>
        <v>5522.3217427621876</v>
      </c>
      <c r="E26" s="15">
        <f t="shared" si="0"/>
        <v>3916.9708315633816</v>
      </c>
      <c r="F26" s="15">
        <f t="shared" si="1"/>
        <v>74973.339779325004</v>
      </c>
      <c r="G26" s="15">
        <f t="shared" si="4"/>
        <v>75514.340594604553</v>
      </c>
      <c r="H26" s="22">
        <f t="shared" si="5"/>
        <v>8</v>
      </c>
    </row>
    <row r="27" spans="1:8">
      <c r="A27" s="10">
        <f t="shared" si="3"/>
        <v>2012</v>
      </c>
      <c r="B27" s="15">
        <f t="shared" si="2"/>
        <v>74973.339779325004</v>
      </c>
      <c r="C27" s="15">
        <f>IF(B27&gt;0.5,PMT(C13,B13,-(B19)),0)</f>
        <v>9439.2925743255691</v>
      </c>
      <c r="D27" s="15">
        <f>B27*C13</f>
        <v>5248.1337845527505</v>
      </c>
      <c r="E27" s="15">
        <f t="shared" si="0"/>
        <v>4191.1587897728186</v>
      </c>
      <c r="F27" s="15">
        <f t="shared" si="1"/>
        <v>70782.180989552187</v>
      </c>
      <c r="G27" s="15">
        <f t="shared" si="4"/>
        <v>84953.63316893013</v>
      </c>
      <c r="H27" s="22">
        <f t="shared" si="5"/>
        <v>9</v>
      </c>
    </row>
    <row r="28" spans="1:8">
      <c r="A28" s="10">
        <f t="shared" si="3"/>
        <v>2013</v>
      </c>
      <c r="B28" s="15">
        <f t="shared" si="2"/>
        <v>70782.180989552187</v>
      </c>
      <c r="C28" s="15">
        <f>IF(B28&gt;0.5,PMT(C13,B13,-(B19)),0)</f>
        <v>9439.2925743255691</v>
      </c>
      <c r="D28" s="15">
        <f>B28*C13</f>
        <v>4954.7526692686533</v>
      </c>
      <c r="E28" s="15">
        <f t="shared" si="0"/>
        <v>4484.5399050569158</v>
      </c>
      <c r="F28" s="15">
        <f t="shared" si="1"/>
        <v>66297.641084495277</v>
      </c>
      <c r="G28" s="15">
        <f t="shared" si="4"/>
        <v>94392.925743255706</v>
      </c>
      <c r="H28" s="22">
        <f t="shared" si="5"/>
        <v>10</v>
      </c>
    </row>
    <row r="29" spans="1:8">
      <c r="A29" s="10">
        <f t="shared" si="3"/>
        <v>2014</v>
      </c>
      <c r="B29" s="15">
        <f t="shared" si="2"/>
        <v>66297.641084495277</v>
      </c>
      <c r="C29" s="15">
        <f>IF(B29&gt;0.5,PMT(C13,B13,-(B19)),0)</f>
        <v>9439.2925743255691</v>
      </c>
      <c r="D29" s="15">
        <f>B29*C13</f>
        <v>4640.8348759146702</v>
      </c>
      <c r="E29" s="15">
        <f t="shared" si="0"/>
        <v>4798.457698410899</v>
      </c>
      <c r="F29" s="15">
        <f t="shared" si="1"/>
        <v>61499.183386084376</v>
      </c>
      <c r="G29" s="15">
        <f t="shared" si="4"/>
        <v>103832.21831758128</v>
      </c>
      <c r="H29" s="22">
        <f t="shared" si="5"/>
        <v>11</v>
      </c>
    </row>
    <row r="30" spans="1:8">
      <c r="A30" s="10">
        <f t="shared" si="3"/>
        <v>2015</v>
      </c>
      <c r="B30" s="15">
        <f t="shared" si="2"/>
        <v>61499.183386084376</v>
      </c>
      <c r="C30" s="15">
        <f>IF(B30&gt;0.5,PMT(C13,B13,-(B19)),0)</f>
        <v>9439.2925743255691</v>
      </c>
      <c r="D30" s="15">
        <f>B30*C13</f>
        <v>4304.9428370259066</v>
      </c>
      <c r="E30" s="15">
        <f t="shared" si="0"/>
        <v>5134.3497372996626</v>
      </c>
      <c r="F30" s="15">
        <f t="shared" si="1"/>
        <v>56364.833648784712</v>
      </c>
      <c r="G30" s="15">
        <f t="shared" si="4"/>
        <v>113271.51089190686</v>
      </c>
      <c r="H30" s="22">
        <f t="shared" si="5"/>
        <v>12</v>
      </c>
    </row>
    <row r="31" spans="1:8">
      <c r="A31" s="10">
        <f t="shared" si="3"/>
        <v>2016</v>
      </c>
      <c r="B31" s="15">
        <f t="shared" si="2"/>
        <v>56364.833648784712</v>
      </c>
      <c r="C31" s="15">
        <f>IF(B31&gt;0.5,PMT(C13,B13,-(B19)),0)</f>
        <v>9439.2925743255691</v>
      </c>
      <c r="D31" s="15">
        <f>B31*C13</f>
        <v>3945.5383554149303</v>
      </c>
      <c r="E31" s="15">
        <f t="shared" si="0"/>
        <v>5493.7542189106389</v>
      </c>
      <c r="F31" s="15">
        <f t="shared" si="1"/>
        <v>50871.079429874073</v>
      </c>
      <c r="G31" s="15">
        <f t="shared" si="4"/>
        <v>122710.80346623244</v>
      </c>
      <c r="H31" s="22">
        <f t="shared" si="5"/>
        <v>13</v>
      </c>
    </row>
    <row r="32" spans="1:8">
      <c r="A32" s="10">
        <f t="shared" si="3"/>
        <v>2017</v>
      </c>
      <c r="B32" s="15">
        <f t="shared" si="2"/>
        <v>50871.079429874073</v>
      </c>
      <c r="C32" s="15">
        <f>IF(B32&gt;0.5,PMT(C13,B13,-(B19)),0)</f>
        <v>9439.2925743255691</v>
      </c>
      <c r="D32" s="15">
        <f>B32*C13</f>
        <v>3560.9755600911853</v>
      </c>
      <c r="E32" s="15">
        <f t="shared" si="0"/>
        <v>5878.3170142343843</v>
      </c>
      <c r="F32" s="15">
        <f t="shared" si="1"/>
        <v>44992.762415639692</v>
      </c>
      <c r="G32" s="15">
        <f t="shared" si="4"/>
        <v>132150.09604055801</v>
      </c>
      <c r="H32" s="22">
        <f t="shared" si="5"/>
        <v>14</v>
      </c>
    </row>
    <row r="33" spans="1:8">
      <c r="A33" s="10">
        <f t="shared" si="3"/>
        <v>2018</v>
      </c>
      <c r="B33" s="15">
        <f t="shared" si="2"/>
        <v>44992.762415639692</v>
      </c>
      <c r="C33" s="15">
        <f>IF(B33&gt;0.5,PMT(C13,B13,-(B19)),0)</f>
        <v>9439.2925743255691</v>
      </c>
      <c r="D33" s="15">
        <f>B33*C13</f>
        <v>3149.4933690947787</v>
      </c>
      <c r="E33" s="15">
        <f t="shared" si="0"/>
        <v>6289.7992052307909</v>
      </c>
      <c r="F33" s="15">
        <f t="shared" si="1"/>
        <v>38702.963210408903</v>
      </c>
      <c r="G33" s="15">
        <f t="shared" si="4"/>
        <v>141589.38861488359</v>
      </c>
      <c r="H33" s="22">
        <f t="shared" si="5"/>
        <v>15</v>
      </c>
    </row>
    <row r="34" spans="1:8">
      <c r="A34" s="10">
        <f t="shared" si="3"/>
        <v>2019</v>
      </c>
      <c r="B34" s="15">
        <f t="shared" si="2"/>
        <v>38702.963210408903</v>
      </c>
      <c r="C34" s="15">
        <f>IF(B34&gt;0.5,PMT(C13,B13,-(B19)),0)</f>
        <v>9439.2925743255691</v>
      </c>
      <c r="D34" s="15">
        <f>B34*C13</f>
        <v>2709.2074247286237</v>
      </c>
      <c r="E34" s="15">
        <f t="shared" si="0"/>
        <v>6730.0851495969455</v>
      </c>
      <c r="F34" s="15">
        <f t="shared" si="1"/>
        <v>31972.878060811956</v>
      </c>
      <c r="G34" s="15">
        <f t="shared" si="4"/>
        <v>151028.68118920916</v>
      </c>
      <c r="H34" s="22">
        <f t="shared" si="5"/>
        <v>16</v>
      </c>
    </row>
    <row r="35" spans="1:8">
      <c r="A35" s="10">
        <f t="shared" si="3"/>
        <v>2020</v>
      </c>
      <c r="B35" s="15">
        <f t="shared" si="2"/>
        <v>31972.878060811956</v>
      </c>
      <c r="C35" s="15">
        <f>IF(B35&gt;0.5,PMT(C13,B13,-(B19)),0)</f>
        <v>9439.2925743255691</v>
      </c>
      <c r="D35" s="15">
        <f>B35*C13</f>
        <v>2238.1014642568371</v>
      </c>
      <c r="E35" s="15">
        <f t="shared" si="0"/>
        <v>7201.1911100687321</v>
      </c>
      <c r="F35" s="15">
        <f t="shared" si="1"/>
        <v>24771.686950743224</v>
      </c>
      <c r="G35" s="15">
        <f t="shared" si="4"/>
        <v>160467.97376353474</v>
      </c>
      <c r="H35" s="22">
        <f t="shared" si="5"/>
        <v>17</v>
      </c>
    </row>
    <row r="36" spans="1:8">
      <c r="A36" s="10">
        <f t="shared" si="3"/>
        <v>2021</v>
      </c>
      <c r="B36" s="15">
        <f t="shared" si="2"/>
        <v>24771.686950743224</v>
      </c>
      <c r="C36" s="15">
        <f>IF(B36&gt;0.5,PMT(C13,B13,-(B19)),0)</f>
        <v>9439.2925743255691</v>
      </c>
      <c r="D36" s="15">
        <f>B36*C13</f>
        <v>1734.0180865520258</v>
      </c>
      <c r="E36" s="15">
        <f t="shared" si="0"/>
        <v>7705.2744877735431</v>
      </c>
      <c r="F36" s="15">
        <f t="shared" si="1"/>
        <v>17066.412462969682</v>
      </c>
      <c r="G36" s="15">
        <f t="shared" si="4"/>
        <v>169907.26633786032</v>
      </c>
      <c r="H36" s="22">
        <f t="shared" si="5"/>
        <v>18</v>
      </c>
    </row>
    <row r="37" spans="1:8">
      <c r="A37" s="10">
        <f t="shared" si="3"/>
        <v>2022</v>
      </c>
      <c r="B37" s="15">
        <f t="shared" si="2"/>
        <v>17066.412462969682</v>
      </c>
      <c r="C37" s="15">
        <f>IF(B37&gt;0.5,PMT(C13,B13,-(B19)),0)</f>
        <v>9439.2925743255691</v>
      </c>
      <c r="D37" s="15">
        <f>B37*C13</f>
        <v>1194.6488724078779</v>
      </c>
      <c r="E37" s="15">
        <f t="shared" si="0"/>
        <v>8244.6437019176919</v>
      </c>
      <c r="F37" s="15">
        <f t="shared" si="1"/>
        <v>8821.7687610519897</v>
      </c>
      <c r="G37" s="15">
        <f t="shared" si="4"/>
        <v>179346.55891218589</v>
      </c>
      <c r="H37" s="22">
        <f t="shared" si="5"/>
        <v>19</v>
      </c>
    </row>
    <row r="38" spans="1:8">
      <c r="A38" s="10">
        <f t="shared" si="3"/>
        <v>2023</v>
      </c>
      <c r="B38" s="15">
        <f t="shared" si="2"/>
        <v>8821.7687610519897</v>
      </c>
      <c r="C38" s="15">
        <f>IF(B38&gt;0.5,PMT(C13,B13,-(B19)),0)</f>
        <v>9439.2925743255691</v>
      </c>
      <c r="D38" s="15">
        <f>B38*C13</f>
        <v>617.52381327363935</v>
      </c>
      <c r="E38" s="15">
        <f t="shared" si="0"/>
        <v>8821.7687610519297</v>
      </c>
      <c r="F38" s="15">
        <f t="shared" si="1"/>
        <v>6.0026650317013264E-11</v>
      </c>
      <c r="G38" s="15">
        <f t="shared" si="4"/>
        <v>188785.85148651147</v>
      </c>
      <c r="H38" s="22">
        <f t="shared" si="5"/>
        <v>20</v>
      </c>
    </row>
    <row r="39" spans="1:8">
      <c r="A39" s="10">
        <f t="shared" si="3"/>
        <v>2024</v>
      </c>
      <c r="B39" s="15">
        <f>F38</f>
        <v>6.0026650317013264E-11</v>
      </c>
      <c r="C39" s="15">
        <f>IF(B39&gt;0.5,PMT(C13,B13,-(B19)),0)</f>
        <v>0</v>
      </c>
      <c r="D39" s="15">
        <f>B39*C13</f>
        <v>4.2018655221909286E-12</v>
      </c>
      <c r="E39" s="15">
        <f>C39-D39</f>
        <v>-4.2018655221909286E-12</v>
      </c>
      <c r="F39" s="15">
        <f>IF(B39-E39&gt;0,B39-E39,0)</f>
        <v>6.4228515839204196E-11</v>
      </c>
      <c r="G39" s="15">
        <f>IF(B39&gt;0,C39+G38,0)</f>
        <v>188785.85148651147</v>
      </c>
      <c r="H39" s="22">
        <f t="shared" si="5"/>
        <v>21</v>
      </c>
    </row>
    <row r="40" spans="1:8">
      <c r="A40" s="10">
        <f t="shared" ref="A40:A55" si="6">1+A39</f>
        <v>2025</v>
      </c>
      <c r="B40" s="15">
        <f t="shared" ref="B40:B55" si="7">F39</f>
        <v>6.4228515839204196E-11</v>
      </c>
      <c r="C40" s="15">
        <f>IF(B40&gt;0.5,PMT(C13,B13,-(B19)),0)</f>
        <v>0</v>
      </c>
      <c r="D40" s="15">
        <f>B40*C13</f>
        <v>4.4959961087442939E-12</v>
      </c>
      <c r="E40" s="15">
        <f t="shared" ref="E40:E55" si="8">C40-D40</f>
        <v>-4.4959961087442939E-12</v>
      </c>
      <c r="F40" s="15">
        <f t="shared" ref="F40:F55" si="9">IF(B40-E40&gt;0,B40-E40,0)</f>
        <v>6.8724511947948487E-11</v>
      </c>
      <c r="G40" s="15">
        <f t="shared" ref="G40:G55" si="10">IF(B40&gt;0,C40+G39,0)</f>
        <v>188785.85148651147</v>
      </c>
      <c r="H40" s="22">
        <f t="shared" ref="H40:H55" si="11">1+H39</f>
        <v>22</v>
      </c>
    </row>
    <row r="41" spans="1:8">
      <c r="A41" s="10">
        <f t="shared" si="6"/>
        <v>2026</v>
      </c>
      <c r="B41" s="15">
        <f t="shared" si="7"/>
        <v>6.8724511947948487E-11</v>
      </c>
      <c r="C41" s="15">
        <f>IF(B41&gt;0.5,PMT(C13,B13,-(B19)),0)</f>
        <v>0</v>
      </c>
      <c r="D41" s="15">
        <f>B41*C13</f>
        <v>4.8107158363563945E-12</v>
      </c>
      <c r="E41" s="15">
        <f t="shared" si="8"/>
        <v>-4.8107158363563945E-12</v>
      </c>
      <c r="F41" s="15">
        <f t="shared" si="9"/>
        <v>7.3535227784304885E-11</v>
      </c>
      <c r="G41" s="15">
        <f t="shared" si="10"/>
        <v>188785.85148651147</v>
      </c>
      <c r="H41" s="22">
        <f t="shared" si="11"/>
        <v>23</v>
      </c>
    </row>
    <row r="42" spans="1:8">
      <c r="A42" s="10">
        <f t="shared" si="6"/>
        <v>2027</v>
      </c>
      <c r="B42" s="15">
        <f t="shared" si="7"/>
        <v>7.3535227784304885E-11</v>
      </c>
      <c r="C42" s="15">
        <f>IF(B42&gt;0.5,PMT(C13,B13,-(B19)),0)</f>
        <v>0</v>
      </c>
      <c r="D42" s="15">
        <f>B42*C13</f>
        <v>5.1474659449013425E-12</v>
      </c>
      <c r="E42" s="15">
        <f t="shared" si="8"/>
        <v>-5.1474659449013425E-12</v>
      </c>
      <c r="F42" s="15">
        <f t="shared" si="9"/>
        <v>7.868269372920623E-11</v>
      </c>
      <c r="G42" s="15">
        <f t="shared" si="10"/>
        <v>188785.85148651147</v>
      </c>
      <c r="H42" s="22">
        <f t="shared" si="11"/>
        <v>24</v>
      </c>
    </row>
    <row r="43" spans="1:8">
      <c r="A43" s="10">
        <f t="shared" si="6"/>
        <v>2028</v>
      </c>
      <c r="B43" s="15">
        <f t="shared" si="7"/>
        <v>7.868269372920623E-11</v>
      </c>
      <c r="C43" s="15">
        <f>IF(B43&gt;0.5,PMT(C13,B13,-(B19)),0)</f>
        <v>0</v>
      </c>
      <c r="D43" s="15">
        <f>B43*C13</f>
        <v>5.5077885610444366E-12</v>
      </c>
      <c r="E43" s="15">
        <f t="shared" si="8"/>
        <v>-5.5077885610444366E-12</v>
      </c>
      <c r="F43" s="15">
        <f t="shared" si="9"/>
        <v>8.4190482290250661E-11</v>
      </c>
      <c r="G43" s="15">
        <f t="shared" si="10"/>
        <v>188785.85148651147</v>
      </c>
      <c r="H43" s="22">
        <f t="shared" si="11"/>
        <v>25</v>
      </c>
    </row>
    <row r="44" spans="1:8">
      <c r="A44" s="10">
        <f t="shared" si="6"/>
        <v>2029</v>
      </c>
      <c r="B44" s="15">
        <f t="shared" si="7"/>
        <v>8.4190482290250661E-11</v>
      </c>
      <c r="C44" s="15">
        <f>IF(B44&gt;0.5,PMT(C13,B13,-(B19)),0)</f>
        <v>0</v>
      </c>
      <c r="D44" s="15">
        <f>B44*C13</f>
        <v>5.893333760317547E-12</v>
      </c>
      <c r="E44" s="15">
        <f t="shared" si="8"/>
        <v>-5.893333760317547E-12</v>
      </c>
      <c r="F44" s="15">
        <f t="shared" si="9"/>
        <v>9.0083816050568207E-11</v>
      </c>
      <c r="G44" s="15">
        <f t="shared" si="10"/>
        <v>188785.85148651147</v>
      </c>
      <c r="H44" s="22">
        <f t="shared" si="11"/>
        <v>26</v>
      </c>
    </row>
    <row r="45" spans="1:8">
      <c r="A45" s="10">
        <f t="shared" si="6"/>
        <v>2030</v>
      </c>
      <c r="B45" s="15">
        <f t="shared" si="7"/>
        <v>9.0083816050568207E-11</v>
      </c>
      <c r="C45" s="15">
        <f>IF(B45&gt;0.5,PMT(C13,B13,-(B19)),0)</f>
        <v>0</v>
      </c>
      <c r="D45" s="15">
        <f>B45*C13</f>
        <v>6.305867123539775E-12</v>
      </c>
      <c r="E45" s="15">
        <f t="shared" si="8"/>
        <v>-6.305867123539775E-12</v>
      </c>
      <c r="F45" s="15">
        <f t="shared" si="9"/>
        <v>9.6389683174107981E-11</v>
      </c>
      <c r="G45" s="15">
        <f t="shared" si="10"/>
        <v>188785.85148651147</v>
      </c>
      <c r="H45" s="22">
        <f t="shared" si="11"/>
        <v>27</v>
      </c>
    </row>
    <row r="46" spans="1:8">
      <c r="A46" s="10">
        <f t="shared" si="6"/>
        <v>2031</v>
      </c>
      <c r="B46" s="15">
        <f t="shared" si="7"/>
        <v>9.6389683174107981E-11</v>
      </c>
      <c r="C46" s="15">
        <f>IF(B46&gt;0.5,PMT(C13,B13,-(B19)),0)</f>
        <v>0</v>
      </c>
      <c r="D46" s="15">
        <f>B46*C13</f>
        <v>6.7472778221875591E-12</v>
      </c>
      <c r="E46" s="15">
        <f t="shared" si="8"/>
        <v>-6.7472778221875591E-12</v>
      </c>
      <c r="F46" s="15">
        <f t="shared" si="9"/>
        <v>1.0313696099629554E-10</v>
      </c>
      <c r="G46" s="15">
        <f t="shared" si="10"/>
        <v>188785.85148651147</v>
      </c>
      <c r="H46" s="22">
        <f t="shared" si="11"/>
        <v>28</v>
      </c>
    </row>
    <row r="47" spans="1:8">
      <c r="A47" s="10">
        <f t="shared" si="6"/>
        <v>2032</v>
      </c>
      <c r="B47" s="15">
        <f t="shared" si="7"/>
        <v>1.0313696099629554E-10</v>
      </c>
      <c r="C47" s="15">
        <f>IF(B47&gt;0.5,PMT(C13,B13,-(B19)),0)</f>
        <v>0</v>
      </c>
      <c r="D47" s="15">
        <f>B47*C13</f>
        <v>7.2195872697406883E-12</v>
      </c>
      <c r="E47" s="15">
        <f t="shared" si="8"/>
        <v>-7.2195872697406883E-12</v>
      </c>
      <c r="F47" s="15">
        <f t="shared" si="9"/>
        <v>1.1035654826603623E-10</v>
      </c>
      <c r="G47" s="15">
        <f t="shared" si="10"/>
        <v>188785.85148651147</v>
      </c>
      <c r="H47" s="22">
        <f t="shared" si="11"/>
        <v>29</v>
      </c>
    </row>
    <row r="48" spans="1:8">
      <c r="A48" s="10">
        <f t="shared" si="6"/>
        <v>2033</v>
      </c>
      <c r="B48" s="15">
        <f t="shared" si="7"/>
        <v>1.1035654826603623E-10</v>
      </c>
      <c r="C48" s="15">
        <f>IF(B48&gt;0.5,PMT(C13,B13,-(B19)),0)</f>
        <v>0</v>
      </c>
      <c r="D48" s="15">
        <f>B48*C13</f>
        <v>7.7249583786225362E-12</v>
      </c>
      <c r="E48" s="15">
        <f t="shared" si="8"/>
        <v>-7.7249583786225362E-12</v>
      </c>
      <c r="F48" s="15">
        <f t="shared" si="9"/>
        <v>1.1808150664465876E-10</v>
      </c>
      <c r="G48" s="15">
        <f t="shared" si="10"/>
        <v>188785.85148651147</v>
      </c>
      <c r="H48" s="22">
        <f t="shared" si="11"/>
        <v>30</v>
      </c>
    </row>
    <row r="49" spans="1:8">
      <c r="A49" s="10">
        <f t="shared" si="6"/>
        <v>2034</v>
      </c>
      <c r="B49" s="15">
        <f t="shared" si="7"/>
        <v>1.1808150664465876E-10</v>
      </c>
      <c r="C49" s="15">
        <f>IF(B49&gt;0.5,PMT(C13,B13,-(B19)),0)</f>
        <v>0</v>
      </c>
      <c r="D49" s="15">
        <f>B49*C13</f>
        <v>8.265705465126114E-12</v>
      </c>
      <c r="E49" s="15">
        <f t="shared" si="8"/>
        <v>-8.265705465126114E-12</v>
      </c>
      <c r="F49" s="15">
        <f t="shared" si="9"/>
        <v>1.2634721210978489E-10</v>
      </c>
      <c r="G49" s="15">
        <f t="shared" si="10"/>
        <v>188785.85148651147</v>
      </c>
      <c r="H49" s="22">
        <f t="shared" si="11"/>
        <v>31</v>
      </c>
    </row>
    <row r="50" spans="1:8">
      <c r="A50" s="10">
        <f t="shared" si="6"/>
        <v>2035</v>
      </c>
      <c r="B50" s="15">
        <f t="shared" si="7"/>
        <v>1.2634721210978489E-10</v>
      </c>
      <c r="C50" s="15">
        <f>IF(B50&gt;0.5,PMT(C13,B13,-(B19)),0)</f>
        <v>0</v>
      </c>
      <c r="D50" s="15">
        <f>B50*C13</f>
        <v>8.8443048476849434E-12</v>
      </c>
      <c r="E50" s="15">
        <f t="shared" si="8"/>
        <v>-8.8443048476849434E-12</v>
      </c>
      <c r="F50" s="15">
        <f t="shared" si="9"/>
        <v>1.3519151695746983E-10</v>
      </c>
      <c r="G50" s="15">
        <f t="shared" si="10"/>
        <v>188785.85148651147</v>
      </c>
      <c r="H50" s="22">
        <f t="shared" si="11"/>
        <v>32</v>
      </c>
    </row>
    <row r="51" spans="1:8">
      <c r="A51" s="10">
        <f t="shared" si="6"/>
        <v>2036</v>
      </c>
      <c r="B51" s="15">
        <f t="shared" si="7"/>
        <v>1.3519151695746983E-10</v>
      </c>
      <c r="C51" s="15">
        <f>IF(B51&gt;0.5,PMT(C13,B13,-(B19)),0)</f>
        <v>0</v>
      </c>
      <c r="D51" s="15">
        <f>B51*C13</f>
        <v>9.463406187022889E-12</v>
      </c>
      <c r="E51" s="15">
        <f t="shared" si="8"/>
        <v>-9.463406187022889E-12</v>
      </c>
      <c r="F51" s="15">
        <f t="shared" si="9"/>
        <v>1.4465492314449273E-10</v>
      </c>
      <c r="G51" s="15">
        <f t="shared" si="10"/>
        <v>188785.85148651147</v>
      </c>
      <c r="H51" s="22">
        <f t="shared" si="11"/>
        <v>33</v>
      </c>
    </row>
    <row r="52" spans="1:8">
      <c r="A52" s="10">
        <f t="shared" si="6"/>
        <v>2037</v>
      </c>
      <c r="B52" s="15">
        <f t="shared" si="7"/>
        <v>1.4465492314449273E-10</v>
      </c>
      <c r="C52" s="15">
        <f>IF(B52&gt;0.5,PMT(C13,B13,-(B19)),0)</f>
        <v>0</v>
      </c>
      <c r="D52" s="15">
        <f>B52*C13</f>
        <v>1.0125844620114491E-11</v>
      </c>
      <c r="E52" s="15">
        <f t="shared" si="8"/>
        <v>-1.0125844620114491E-11</v>
      </c>
      <c r="F52" s="15">
        <f t="shared" si="9"/>
        <v>1.5478076776460721E-10</v>
      </c>
      <c r="G52" s="15">
        <f t="shared" si="10"/>
        <v>188785.85148651147</v>
      </c>
      <c r="H52" s="22">
        <f t="shared" si="11"/>
        <v>34</v>
      </c>
    </row>
    <row r="53" spans="1:8">
      <c r="A53" s="10">
        <f t="shared" si="6"/>
        <v>2038</v>
      </c>
      <c r="B53" s="15">
        <f t="shared" si="7"/>
        <v>1.5478076776460721E-10</v>
      </c>
      <c r="C53" s="15">
        <f>IF(B53&gt;0.5,PMT(C13,B13,-(B19)),0)</f>
        <v>0</v>
      </c>
      <c r="D53" s="15">
        <f>B53*C13</f>
        <v>1.0834653743522506E-11</v>
      </c>
      <c r="E53" s="15">
        <f t="shared" si="8"/>
        <v>-1.0834653743522506E-11</v>
      </c>
      <c r="F53" s="15">
        <f t="shared" si="9"/>
        <v>1.6561542150812971E-10</v>
      </c>
      <c r="G53" s="15">
        <f t="shared" si="10"/>
        <v>188785.85148651147</v>
      </c>
      <c r="H53" s="22">
        <f t="shared" si="11"/>
        <v>35</v>
      </c>
    </row>
    <row r="54" spans="1:8">
      <c r="A54" s="10">
        <f t="shared" si="6"/>
        <v>2039</v>
      </c>
      <c r="B54" s="15">
        <f t="shared" si="7"/>
        <v>1.6561542150812971E-10</v>
      </c>
      <c r="C54" s="15">
        <f>IF(B54&gt;0.5,PMT(C13,B13,-(B19)),0)</f>
        <v>0</v>
      </c>
      <c r="D54" s="15">
        <f>B54*C13</f>
        <v>1.1593079505569082E-11</v>
      </c>
      <c r="E54" s="15">
        <f t="shared" si="8"/>
        <v>-1.1593079505569082E-11</v>
      </c>
      <c r="F54" s="15">
        <f t="shared" si="9"/>
        <v>1.7720850101369879E-10</v>
      </c>
      <c r="G54" s="15">
        <f t="shared" si="10"/>
        <v>188785.85148651147</v>
      </c>
      <c r="H54" s="22">
        <f t="shared" si="11"/>
        <v>36</v>
      </c>
    </row>
    <row r="55" spans="1:8">
      <c r="A55" s="10">
        <f t="shared" si="6"/>
        <v>2040</v>
      </c>
      <c r="B55" s="15">
        <f t="shared" si="7"/>
        <v>1.7720850101369879E-10</v>
      </c>
      <c r="C55" s="15">
        <f>IF(B55&gt;0.5,PMT(C13,B13,-(B19)),0)</f>
        <v>0</v>
      </c>
      <c r="D55" s="15">
        <f>B55*C13</f>
        <v>1.2404595070958917E-11</v>
      </c>
      <c r="E55" s="15">
        <f t="shared" si="8"/>
        <v>-1.2404595070958917E-11</v>
      </c>
      <c r="F55" s="15">
        <f t="shared" si="9"/>
        <v>1.896130960846577E-10</v>
      </c>
      <c r="G55" s="15">
        <f t="shared" si="10"/>
        <v>188785.85148651147</v>
      </c>
      <c r="H55" s="22">
        <f t="shared" si="11"/>
        <v>37</v>
      </c>
    </row>
    <row r="56" spans="1:8">
      <c r="A56" s="10">
        <f>1+A55</f>
        <v>2041</v>
      </c>
      <c r="B56" s="15">
        <f>F55</f>
        <v>1.896130960846577E-10</v>
      </c>
      <c r="C56" s="15">
        <f>IF(B56&gt;0.5,PMT(C13,B13,-(B19)),0)</f>
        <v>0</v>
      </c>
      <c r="D56" s="15">
        <f>B56*C13</f>
        <v>1.3272916725926041E-11</v>
      </c>
      <c r="E56" s="15">
        <f>C56-D56</f>
        <v>-1.3272916725926041E-11</v>
      </c>
      <c r="F56" s="15">
        <f>IF(B56-E56&gt;0,B56-E56,0)</f>
        <v>2.0288601281058376E-10</v>
      </c>
      <c r="G56" s="15">
        <f>IF(B56&gt;0,C56+G55,0)</f>
        <v>188785.85148651147</v>
      </c>
      <c r="H56" s="22">
        <f>1+H55</f>
        <v>38</v>
      </c>
    </row>
    <row r="57" spans="1:8">
      <c r="A57" s="10">
        <f>1+A56</f>
        <v>2042</v>
      </c>
      <c r="B57" s="15">
        <f>F56</f>
        <v>2.0288601281058376E-10</v>
      </c>
      <c r="C57" s="15">
        <f>IF(B57&gt;0.5,PMT(C13,B13,-(B19)),0)</f>
        <v>0</v>
      </c>
      <c r="D57" s="15">
        <f>B57*C13</f>
        <v>1.4202020896740865E-11</v>
      </c>
      <c r="E57" s="15">
        <f>C57-D57</f>
        <v>-1.4202020896740865E-11</v>
      </c>
      <c r="F57" s="15">
        <f>IF(B57-E57&gt;0,B57-E57,0)</f>
        <v>2.1708803370732462E-10</v>
      </c>
      <c r="G57" s="15">
        <f>IF(B57&gt;0,C57+G56,0)</f>
        <v>188785.85148651147</v>
      </c>
      <c r="H57" s="22">
        <f>1+H56</f>
        <v>39</v>
      </c>
    </row>
    <row r="58" spans="1:8" ht="13.5" thickBot="1">
      <c r="A58" s="13">
        <f>1+A57</f>
        <v>2043</v>
      </c>
      <c r="B58" s="16">
        <f>F57</f>
        <v>2.1708803370732462E-10</v>
      </c>
      <c r="C58" s="16">
        <f>IF(B58&gt;0.5,PMT(C13,B13,-(B19)),0)</f>
        <v>0</v>
      </c>
      <c r="D58" s="16">
        <f>B58*C13</f>
        <v>1.5196162359512725E-11</v>
      </c>
      <c r="E58" s="16">
        <f>C58-D58</f>
        <v>-1.5196162359512725E-11</v>
      </c>
      <c r="F58" s="16">
        <f>IF(B58-E58&gt;0,B58-E58,0)</f>
        <v>2.3228419606683735E-10</v>
      </c>
      <c r="G58" s="16">
        <f>IF(B58&gt;0,C58+G57,0)</f>
        <v>188785.85148651147</v>
      </c>
      <c r="H58" s="23">
        <f>1+H57</f>
        <v>40</v>
      </c>
    </row>
    <row r="59" spans="1:8">
      <c r="A59" s="10"/>
      <c r="B59" s="11"/>
      <c r="C59" s="39" t="s">
        <v>21</v>
      </c>
      <c r="D59" s="11" t="s">
        <v>22</v>
      </c>
      <c r="E59" s="39" t="s">
        <v>23</v>
      </c>
      <c r="F59" s="11"/>
      <c r="G59" s="11"/>
      <c r="H59" s="22"/>
    </row>
    <row r="60" spans="1:8">
      <c r="A60" s="10" t="s">
        <v>13</v>
      </c>
      <c r="B60" s="11"/>
      <c r="C60" s="17">
        <f>SUM(C19:C38)</f>
        <v>188785.85148651147</v>
      </c>
      <c r="D60" s="17">
        <f>SUM(D19:D38)</f>
        <v>88785.851486511441</v>
      </c>
      <c r="E60" s="17">
        <f>SUM(E19:E38)</f>
        <v>99999.999999999956</v>
      </c>
      <c r="F60" s="17"/>
      <c r="G60" s="17"/>
      <c r="H60" s="22"/>
    </row>
    <row r="61" spans="1:8">
      <c r="A61" s="14" t="s">
        <v>35</v>
      </c>
      <c r="B61" s="11"/>
      <c r="C61" s="11"/>
      <c r="D61" s="11"/>
      <c r="E61" s="11"/>
      <c r="F61" s="11"/>
      <c r="G61" s="11"/>
      <c r="H61" s="22"/>
    </row>
    <row r="62" spans="1:8">
      <c r="A62" s="14" t="s">
        <v>36</v>
      </c>
      <c r="B62" s="11"/>
      <c r="C62" s="11"/>
      <c r="D62" s="11"/>
      <c r="E62" s="11"/>
      <c r="F62" s="11"/>
      <c r="G62" s="11"/>
      <c r="H62" s="22"/>
    </row>
    <row r="63" spans="1:8">
      <c r="A63" s="10"/>
      <c r="B63" s="11"/>
      <c r="C63" s="11"/>
      <c r="D63" s="11"/>
      <c r="E63" s="11"/>
      <c r="F63" s="11"/>
      <c r="G63" s="11"/>
      <c r="H63" s="22"/>
    </row>
    <row r="64" spans="1:8" ht="13.5" thickBot="1">
      <c r="A64" s="13"/>
      <c r="B64" s="7"/>
      <c r="C64" s="7"/>
      <c r="D64" s="7"/>
      <c r="E64" s="7"/>
      <c r="F64" s="7"/>
      <c r="G64" s="7"/>
      <c r="H64" s="23"/>
    </row>
  </sheetData>
  <phoneticPr fontId="0" type="noConversion"/>
  <printOptions headings="1"/>
  <pageMargins left="1" right="0.75" top="0.5" bottom="1" header="0.5" footer="0.5"/>
  <pageSetup scale="80" orientation="portrait" r:id="rId1"/>
  <headerFooter alignWithMargins="0">
    <oddFooter>demoannualpayment.xls&amp;RPage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Texas A&amp;M/Ag Economics/AFPC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Richardson</dc:creator>
  <cp:lastModifiedBy>James W. Richardson</cp:lastModifiedBy>
  <cp:lastPrinted>2002-11-23T03:34:07Z</cp:lastPrinted>
  <dcterms:created xsi:type="dcterms:W3CDTF">1998-07-23T13:40:41Z</dcterms:created>
  <dcterms:modified xsi:type="dcterms:W3CDTF">2011-02-07T03:57:35Z</dcterms:modified>
</cp:coreProperties>
</file>