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8835"/>
  </bookViews>
  <sheets>
    <sheet name="Sheet1" sheetId="1" r:id="rId1"/>
    <sheet name="SimData" sheetId="17" r:id="rId2"/>
  </sheets>
  <definedNames>
    <definedName name="_xlnm.Print_Area" localSheetId="0">Sheet1!$A$1:$K$106</definedName>
  </definedNames>
  <calcPr calcId="125725"/>
</workbook>
</file>

<file path=xl/calcChain.xml><?xml version="1.0" encoding="utf-8"?>
<calcChain xmlns="http://schemas.openxmlformats.org/spreadsheetml/2006/main">
  <c r="K119" i="17"/>
  <c r="K117"/>
  <c r="K115"/>
  <c r="K113"/>
  <c r="K111"/>
  <c r="K8"/>
  <c r="K7"/>
  <c r="K6"/>
  <c r="K4"/>
  <c r="K5" s="1"/>
  <c r="K104" i="1" s="1"/>
  <c r="K3" i="17"/>
  <c r="K102" i="1" s="1"/>
  <c r="J119" i="17"/>
  <c r="J117"/>
  <c r="J115"/>
  <c r="J113"/>
  <c r="J111"/>
  <c r="J8"/>
  <c r="J7"/>
  <c r="J6"/>
  <c r="J4"/>
  <c r="J5" s="1"/>
  <c r="J104" i="1" s="1"/>
  <c r="J3" i="17"/>
  <c r="I119"/>
  <c r="I117"/>
  <c r="I115"/>
  <c r="I113"/>
  <c r="I111"/>
  <c r="I8"/>
  <c r="I7"/>
  <c r="I6"/>
  <c r="I4"/>
  <c r="I5" s="1"/>
  <c r="I104" i="1" s="1"/>
  <c r="I3" i="17"/>
  <c r="H119"/>
  <c r="H117"/>
  <c r="H115"/>
  <c r="H113"/>
  <c r="H111"/>
  <c r="H8"/>
  <c r="H7"/>
  <c r="H6"/>
  <c r="H4"/>
  <c r="H5" s="1"/>
  <c r="H104" i="1" s="1"/>
  <c r="H3" i="17"/>
  <c r="H102" i="1" s="1"/>
  <c r="G119" i="17"/>
  <c r="G117"/>
  <c r="G115"/>
  <c r="G113"/>
  <c r="G111"/>
  <c r="G8"/>
  <c r="G7"/>
  <c r="G6"/>
  <c r="G4"/>
  <c r="G5" s="1"/>
  <c r="G104" i="1" s="1"/>
  <c r="G3" i="17"/>
  <c r="G102" i="1" s="1"/>
  <c r="F119" i="17"/>
  <c r="F117"/>
  <c r="F115"/>
  <c r="F113"/>
  <c r="F111"/>
  <c r="F8"/>
  <c r="F7"/>
  <c r="F6"/>
  <c r="F4"/>
  <c r="F5" s="1"/>
  <c r="F104" i="1" s="1"/>
  <c r="F3" i="17"/>
  <c r="E119"/>
  <c r="E117"/>
  <c r="E115"/>
  <c r="E113"/>
  <c r="E111"/>
  <c r="E8"/>
  <c r="E7"/>
  <c r="E6"/>
  <c r="E4"/>
  <c r="E5" s="1"/>
  <c r="E104" i="1" s="1"/>
  <c r="E3" i="17"/>
  <c r="E102" i="1" s="1"/>
  <c r="D119" i="17"/>
  <c r="D117"/>
  <c r="D115"/>
  <c r="D113"/>
  <c r="D111"/>
  <c r="D8"/>
  <c r="D7"/>
  <c r="D6"/>
  <c r="D4"/>
  <c r="D5" s="1"/>
  <c r="D104" i="1" s="1"/>
  <c r="D3" i="17"/>
  <c r="C119"/>
  <c r="C117"/>
  <c r="C115"/>
  <c r="C113"/>
  <c r="C111"/>
  <c r="C8"/>
  <c r="C7"/>
  <c r="C6"/>
  <c r="C4"/>
  <c r="C5" s="1"/>
  <c r="C104" i="1" s="1"/>
  <c r="C3" i="17"/>
  <c r="B119"/>
  <c r="B117"/>
  <c r="B115"/>
  <c r="B113"/>
  <c r="B111"/>
  <c r="B8"/>
  <c r="B7"/>
  <c r="B6"/>
  <c r="B4"/>
  <c r="B5" s="1"/>
  <c r="B104" i="1" s="1"/>
  <c r="B3" i="17"/>
  <c r="B102" i="1" s="1"/>
  <c r="H24"/>
  <c r="H23" s="1"/>
  <c r="H40" s="1"/>
  <c r="H25"/>
  <c r="H26" s="1"/>
  <c r="H47"/>
  <c r="H30"/>
  <c r="H13"/>
  <c r="G44"/>
  <c r="H43"/>
  <c r="E44"/>
  <c r="E22"/>
  <c r="E43"/>
  <c r="E21"/>
  <c r="E42"/>
  <c r="E20"/>
  <c r="E41"/>
  <c r="E19"/>
  <c r="E40"/>
  <c r="E18"/>
  <c r="E39"/>
  <c r="E17"/>
  <c r="E38"/>
  <c r="E16"/>
  <c r="E37"/>
  <c r="E15"/>
  <c r="E36"/>
  <c r="E14"/>
  <c r="E35"/>
  <c r="E34" s="1"/>
  <c r="E13"/>
  <c r="E26" s="1"/>
  <c r="E45"/>
  <c r="E25"/>
  <c r="E24"/>
  <c r="E23"/>
  <c r="E33"/>
  <c r="E12"/>
  <c r="D30"/>
  <c r="E29"/>
  <c r="E103"/>
  <c r="I103"/>
  <c r="B105"/>
  <c r="C105"/>
  <c r="D105"/>
  <c r="E105"/>
  <c r="F105"/>
  <c r="G105"/>
  <c r="H105"/>
  <c r="I105"/>
  <c r="J105"/>
  <c r="K105"/>
  <c r="B106"/>
  <c r="C106"/>
  <c r="D106"/>
  <c r="E106"/>
  <c r="F106"/>
  <c r="G106"/>
  <c r="H106"/>
  <c r="I106"/>
  <c r="J106"/>
  <c r="K106"/>
  <c r="F102"/>
  <c r="I102"/>
  <c r="J102"/>
  <c r="D102"/>
  <c r="C102"/>
  <c r="B101" a="1"/>
  <c r="D101" s="1"/>
  <c r="B101"/>
  <c r="C101"/>
  <c r="E101"/>
  <c r="F101"/>
  <c r="B100"/>
  <c r="B24"/>
  <c r="B23"/>
  <c r="D77"/>
  <c r="D70"/>
  <c r="D72"/>
  <c r="A1"/>
  <c r="D78"/>
  <c r="D68"/>
  <c r="D80"/>
  <c r="D76"/>
  <c r="K2" i="17"/>
  <c r="J2"/>
  <c r="I2"/>
  <c r="H2"/>
  <c r="G2"/>
  <c r="F2"/>
  <c r="E2"/>
  <c r="D2"/>
  <c r="C2"/>
  <c r="B2"/>
  <c r="D71" i="1"/>
  <c r="D69"/>
  <c r="D79"/>
  <c r="B76"/>
  <c r="B80"/>
  <c r="B78"/>
  <c r="H21" l="1"/>
  <c r="H38" s="1"/>
  <c r="H49"/>
  <c r="H48" s="1"/>
  <c r="E30"/>
  <c r="H53"/>
  <c r="H17"/>
  <c r="H34" s="1"/>
  <c r="H57"/>
  <c r="B25"/>
  <c r="J103"/>
  <c r="F103"/>
  <c r="B103"/>
  <c r="H50"/>
  <c r="H18"/>
  <c r="H35" s="1"/>
  <c r="H54"/>
  <c r="H22"/>
  <c r="H39" s="1"/>
  <c r="H58"/>
  <c r="H59" s="1"/>
  <c r="H103"/>
  <c r="D103"/>
  <c r="H16"/>
  <c r="H33" s="1"/>
  <c r="H52"/>
  <c r="H20"/>
  <c r="H37" s="1"/>
  <c r="H56"/>
  <c r="H14"/>
  <c r="K103"/>
  <c r="G103"/>
  <c r="C103"/>
  <c r="H15"/>
  <c r="H32" s="1"/>
  <c r="H51"/>
  <c r="H19"/>
  <c r="H36" s="1"/>
  <c r="H55"/>
  <c r="B70"/>
  <c r="B72"/>
  <c r="B68"/>
  <c r="B69"/>
  <c r="B71"/>
  <c r="B79"/>
  <c r="B77"/>
  <c r="H31" l="1"/>
  <c r="H44" s="1"/>
  <c r="H27"/>
</calcChain>
</file>

<file path=xl/sharedStrings.xml><?xml version="1.0" encoding="utf-8"?>
<sst xmlns="http://schemas.openxmlformats.org/spreadsheetml/2006/main" count="82" uniqueCount="62">
  <si>
    <t>Average</t>
  </si>
  <si>
    <t>Std Dev</t>
  </si>
  <si>
    <t>Means</t>
  </si>
  <si>
    <t>CV</t>
  </si>
  <si>
    <t>James W. Richardson</t>
  </si>
  <si>
    <t>Obs.</t>
  </si>
  <si>
    <t>Random Variable X</t>
  </si>
  <si>
    <t xml:space="preserve">deviations from the mean the results are CV Stationary.  Also demonstrate a procedure for </t>
  </si>
  <si>
    <t>correcting an Empirical distribution that is developed from raw data, to be CV stationary.</t>
  </si>
  <si>
    <t xml:space="preserve">Simulate an Empirically distributed random variable to demonstrate that if the data are expressed as </t>
  </si>
  <si>
    <t>Mean</t>
  </si>
  <si>
    <t>Min</t>
  </si>
  <si>
    <t>Max</t>
  </si>
  <si>
    <t>Output for Empirical Distribution with 10 Observations Using Actual Data</t>
  </si>
  <si>
    <t>Assumed Values for the Means</t>
  </si>
  <si>
    <t>St.Dev.</t>
  </si>
  <si>
    <t>C.V.</t>
  </si>
  <si>
    <t>Simulate the Empirical Distribution using the 5 means two ways:</t>
  </si>
  <si>
    <t>Use the Si values defined as fractions of the mean.</t>
  </si>
  <si>
    <t>M1</t>
  </si>
  <si>
    <t>M2</t>
  </si>
  <si>
    <t>M3</t>
  </si>
  <si>
    <t>M4</t>
  </si>
  <si>
    <t>M5</t>
  </si>
  <si>
    <t>Random Nos.</t>
  </si>
  <si>
    <t>Formulas in Column B</t>
  </si>
  <si>
    <t>Use the Actual Data for the Si values but adjust to make the distribution CV stationary.</t>
  </si>
  <si>
    <t>StDev</t>
  </si>
  <si>
    <t>Iteration</t>
  </si>
  <si>
    <t>Simetar Simulation Results for 500 Iterations.  3:23:59 PM 8/4/00 (3.35sec)</t>
  </si>
  <si>
    <t>Use Actual Values to simulate the random variables and divide by the mean.</t>
  </si>
  <si>
    <t>Chapter 9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</si>
  <si>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</si>
  <si>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</si>
  <si>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</si>
  <si>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</si>
  <si>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</si>
  <si>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</si>
  <si>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</si>
  <si>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</si>
  <si>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</si>
  <si>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</si>
  <si>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</si>
  <si>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X</t>
  </si>
  <si>
    <t>Unsorted Actual Data</t>
  </si>
  <si>
    <t>Min.</t>
  </si>
  <si>
    <t>Max.</t>
  </si>
  <si>
    <t>Autocorrelation Coefficient</t>
  </si>
  <si>
    <t>Correlation Matrix</t>
  </si>
  <si>
    <t>Sorted Actual Data</t>
  </si>
  <si>
    <t>F(x)</t>
  </si>
  <si>
    <t>Unsorted Deviations from Mean</t>
  </si>
  <si>
    <t>Unsorted Deviations from Mean as a Percent of Mean</t>
  </si>
  <si>
    <t>Sorted Deviations from Mean as a Percent of Mean</t>
  </si>
  <si>
    <t>Output for Empirical Distribution with 10 Observations as Percent Deviations from Mean</t>
  </si>
  <si>
    <t>Simetar Simulation Results for 100 Iterations.  9:28:58 PM 11/12/2005 (0.30 sec.).  © 2005.</t>
  </si>
  <si>
    <t>CV M1</t>
  </si>
  <si>
    <t>CV M2</t>
  </si>
  <si>
    <t>CV M3</t>
  </si>
  <si>
    <t>CV M4</t>
  </si>
  <si>
    <t>CV M5</t>
  </si>
  <si>
    <t>© 2011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</si>
</sst>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/>
    <xf numFmtId="0" fontId="2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2" fontId="0" fillId="0" borderId="0" xfId="0" applyNumberForma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166" fontId="0" fillId="0" borderId="1" xfId="0" applyNumberFormat="1" applyFill="1" applyBorder="1"/>
    <xf numFmtId="166" fontId="1" fillId="0" borderId="1" xfId="0" applyNumberFormat="1" applyFont="1" applyBorder="1" applyAlignment="1">
      <alignment horizontal="left" indent="6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Normal="100" workbookViewId="0">
      <selection activeCell="A3" sqref="A3"/>
    </sheetView>
  </sheetViews>
  <sheetFormatPr defaultRowHeight="12.75"/>
  <cols>
    <col min="2" max="12" width="13.7109375" customWidth="1"/>
    <col min="13" max="14" width="9.28515625" bestFit="1" customWidth="1"/>
  </cols>
  <sheetData>
    <row r="1" spans="1:8">
      <c r="A1" s="12" t="str">
        <f ca="1">_xll.WBNAME()</f>
        <v>CV Stationarity Empirical Demo.xlsx</v>
      </c>
    </row>
    <row r="2" spans="1:8">
      <c r="A2" s="4" t="s">
        <v>4</v>
      </c>
    </row>
    <row r="3" spans="1:8">
      <c r="A3" s="4" t="s">
        <v>61</v>
      </c>
    </row>
    <row r="4" spans="1:8">
      <c r="A4" s="5" t="s">
        <v>31</v>
      </c>
    </row>
    <row r="6" spans="1:8">
      <c r="A6" s="12" t="s">
        <v>9</v>
      </c>
    </row>
    <row r="7" spans="1:8">
      <c r="A7" s="12" t="s">
        <v>7</v>
      </c>
    </row>
    <row r="8" spans="1:8">
      <c r="A8" s="12" t="s">
        <v>8</v>
      </c>
    </row>
    <row r="10" spans="1:8">
      <c r="A10" s="1" t="s">
        <v>6</v>
      </c>
      <c r="B10" s="3"/>
      <c r="C10" s="7"/>
      <c r="D10" s="12" t="s">
        <v>13</v>
      </c>
    </row>
    <row r="11" spans="1:8">
      <c r="B11" t="s">
        <v>43</v>
      </c>
      <c r="C11" s="6"/>
      <c r="D11" t="s">
        <v>44</v>
      </c>
      <c r="G11" s="12" t="s">
        <v>54</v>
      </c>
    </row>
    <row r="12" spans="1:8">
      <c r="A12">
        <v>1</v>
      </c>
      <c r="B12">
        <v>2.1</v>
      </c>
      <c r="C12" s="6"/>
      <c r="D12" s="1" t="s">
        <v>5</v>
      </c>
      <c r="E12" s="1" t="str">
        <f>Sheet1!$B$11</f>
        <v>X</v>
      </c>
      <c r="G12" t="s">
        <v>51</v>
      </c>
    </row>
    <row r="13" spans="1:8">
      <c r="A13">
        <v>2</v>
      </c>
      <c r="B13">
        <v>4.2</v>
      </c>
      <c r="C13" s="6"/>
      <c r="D13">
        <v>1</v>
      </c>
      <c r="E13">
        <f>Sheet1!B$12</f>
        <v>2.1</v>
      </c>
      <c r="G13" s="1" t="s">
        <v>5</v>
      </c>
      <c r="H13" s="1" t="str">
        <f>Sheet1!$B$11</f>
        <v>X</v>
      </c>
    </row>
    <row r="14" spans="1:8">
      <c r="A14">
        <v>3</v>
      </c>
      <c r="B14">
        <v>7.3</v>
      </c>
      <c r="C14" s="6"/>
      <c r="D14">
        <v>2</v>
      </c>
      <c r="E14">
        <f>Sheet1!B$13</f>
        <v>4.2</v>
      </c>
      <c r="G14">
        <v>1</v>
      </c>
      <c r="H14">
        <f>(Sheet1!B$12-H$24)</f>
        <v>-12.13</v>
      </c>
    </row>
    <row r="15" spans="1:8">
      <c r="A15">
        <v>4</v>
      </c>
      <c r="B15">
        <v>11.2</v>
      </c>
      <c r="C15" s="6"/>
      <c r="D15">
        <v>3</v>
      </c>
      <c r="E15">
        <f>Sheet1!B$14</f>
        <v>7.3</v>
      </c>
      <c r="G15">
        <v>2</v>
      </c>
      <c r="H15">
        <f>(Sheet1!B$13-H$24)</f>
        <v>-10.030000000000001</v>
      </c>
    </row>
    <row r="16" spans="1:8">
      <c r="A16">
        <v>5</v>
      </c>
      <c r="B16">
        <v>14.1</v>
      </c>
      <c r="C16" s="6"/>
      <c r="D16">
        <v>4</v>
      </c>
      <c r="E16">
        <f>Sheet1!B$15</f>
        <v>11.2</v>
      </c>
      <c r="G16">
        <v>3</v>
      </c>
      <c r="H16">
        <f>(Sheet1!B$14-H$24)</f>
        <v>-6.9300000000000006</v>
      </c>
    </row>
    <row r="17" spans="1:10">
      <c r="A17">
        <v>6</v>
      </c>
      <c r="B17">
        <v>15.6</v>
      </c>
      <c r="C17" s="6"/>
      <c r="D17">
        <v>5</v>
      </c>
      <c r="E17">
        <f>Sheet1!B$16</f>
        <v>14.1</v>
      </c>
      <c r="G17">
        <v>4</v>
      </c>
      <c r="H17">
        <f>(Sheet1!B$15-H$24)</f>
        <v>-3.0300000000000011</v>
      </c>
    </row>
    <row r="18" spans="1:10">
      <c r="A18">
        <v>7</v>
      </c>
      <c r="B18">
        <v>17.899999999999999</v>
      </c>
      <c r="C18" s="6"/>
      <c r="D18">
        <v>6</v>
      </c>
      <c r="E18">
        <f>Sheet1!B$17</f>
        <v>15.6</v>
      </c>
      <c r="G18">
        <v>5</v>
      </c>
      <c r="H18">
        <f>(Sheet1!B$16-H$24)</f>
        <v>-0.13000000000000078</v>
      </c>
    </row>
    <row r="19" spans="1:10">
      <c r="A19">
        <v>8</v>
      </c>
      <c r="B19">
        <v>20.3</v>
      </c>
      <c r="C19" s="6"/>
      <c r="D19">
        <v>7</v>
      </c>
      <c r="E19">
        <f>Sheet1!B$18</f>
        <v>17.899999999999999</v>
      </c>
      <c r="G19">
        <v>6</v>
      </c>
      <c r="H19">
        <f>(Sheet1!B$17-H$24)</f>
        <v>1.3699999999999992</v>
      </c>
    </row>
    <row r="20" spans="1:10">
      <c r="A20">
        <v>9</v>
      </c>
      <c r="B20">
        <v>22.5</v>
      </c>
      <c r="C20" s="6"/>
      <c r="D20">
        <v>8</v>
      </c>
      <c r="E20">
        <f>Sheet1!B$19</f>
        <v>20.3</v>
      </c>
      <c r="G20">
        <v>7</v>
      </c>
      <c r="H20">
        <f>(Sheet1!B$18-H$24)</f>
        <v>3.6699999999999982</v>
      </c>
    </row>
    <row r="21" spans="1:10">
      <c r="A21">
        <v>10</v>
      </c>
      <c r="B21">
        <v>27.1</v>
      </c>
      <c r="C21" s="6"/>
      <c r="D21">
        <v>9</v>
      </c>
      <c r="E21">
        <f>Sheet1!B$20</f>
        <v>22.5</v>
      </c>
      <c r="G21">
        <v>8</v>
      </c>
      <c r="H21">
        <f>(Sheet1!B$19-H$24)</f>
        <v>6.07</v>
      </c>
    </row>
    <row r="22" spans="1:10">
      <c r="A22" s="1"/>
      <c r="B22" s="1"/>
      <c r="C22" s="6"/>
      <c r="D22" s="1">
        <v>10</v>
      </c>
      <c r="E22" s="1">
        <f>Sheet1!B$21</f>
        <v>27.1</v>
      </c>
      <c r="G22">
        <v>9</v>
      </c>
      <c r="H22">
        <f>(Sheet1!B$20-H$24)</f>
        <v>8.27</v>
      </c>
    </row>
    <row r="23" spans="1:10">
      <c r="A23" t="s">
        <v>0</v>
      </c>
      <c r="B23">
        <f>AVERAGE(B12:B21)</f>
        <v>14.23</v>
      </c>
      <c r="C23" s="6"/>
      <c r="D23" t="s">
        <v>10</v>
      </c>
      <c r="E23">
        <f>AVERAGE(Sheet1!B$12:B$21)</f>
        <v>14.23</v>
      </c>
      <c r="G23" s="1">
        <v>10</v>
      </c>
      <c r="H23" s="1">
        <f>(Sheet1!B$21-H$24)</f>
        <v>12.870000000000001</v>
      </c>
    </row>
    <row r="24" spans="1:10">
      <c r="A24" t="s">
        <v>1</v>
      </c>
      <c r="B24">
        <f>STDEV(B12:B21)</f>
        <v>8.1047379832896311</v>
      </c>
      <c r="C24" s="6"/>
      <c r="D24" t="s">
        <v>45</v>
      </c>
      <c r="E24">
        <f>MIN(Sheet1!B$12:B$21)</f>
        <v>2.1</v>
      </c>
      <c r="G24" t="s">
        <v>10</v>
      </c>
      <c r="H24">
        <f>AVERAGE(Sheet1!B$12:B$21)</f>
        <v>14.23</v>
      </c>
    </row>
    <row r="25" spans="1:10">
      <c r="A25" t="s">
        <v>3</v>
      </c>
      <c r="B25">
        <f>B24/B23</f>
        <v>0.56955291519955242</v>
      </c>
      <c r="D25" t="s">
        <v>46</v>
      </c>
      <c r="E25">
        <f>MAX(Sheet1!B$12:B$21)</f>
        <v>27.1</v>
      </c>
      <c r="G25" t="s">
        <v>15</v>
      </c>
      <c r="H25">
        <f>STDEVP(Sheet1!B$12:B$21)</f>
        <v>7.6888295598224792</v>
      </c>
    </row>
    <row r="26" spans="1:10">
      <c r="D26" t="s">
        <v>47</v>
      </c>
      <c r="E26">
        <f>CORREL(E$13:E$21,E$14:E$22)</f>
        <v>0.99132206193036987</v>
      </c>
      <c r="G26" t="s">
        <v>16</v>
      </c>
      <c r="H26">
        <f>100*H$25/H$24</f>
        <v>54.032533800579614</v>
      </c>
    </row>
    <row r="27" spans="1:10">
      <c r="A27" s="21"/>
      <c r="B27" s="13"/>
      <c r="C27" s="13"/>
      <c r="G27" t="s">
        <v>47</v>
      </c>
      <c r="H27">
        <f>CORREL(H$14:H$22,H$15:H$23)</f>
        <v>0.99132206193036987</v>
      </c>
      <c r="J27" s="13"/>
    </row>
    <row r="28" spans="1:10">
      <c r="A28" s="13"/>
      <c r="B28" s="13"/>
      <c r="C28" s="14"/>
      <c r="D28" t="s">
        <v>48</v>
      </c>
      <c r="J28" s="13"/>
    </row>
    <row r="29" spans="1:10">
      <c r="A29" s="13"/>
      <c r="B29" s="13"/>
      <c r="C29" s="13"/>
      <c r="E29" t="str">
        <f>Sheet1!$B$11</f>
        <v>X</v>
      </c>
      <c r="G29" t="s">
        <v>52</v>
      </c>
      <c r="J29" s="13"/>
    </row>
    <row r="30" spans="1:10">
      <c r="A30" s="13"/>
      <c r="B30" s="13"/>
      <c r="C30" s="13"/>
      <c r="D30" t="str">
        <f>Sheet1!$B$11</f>
        <v>X</v>
      </c>
      <c r="E30">
        <f>CORREL(E$13:E$22,E$13:E$22)</f>
        <v>1</v>
      </c>
      <c r="G30" s="1" t="s">
        <v>5</v>
      </c>
      <c r="H30" s="1" t="str">
        <f>Sheet1!$B$11</f>
        <v>X</v>
      </c>
      <c r="J30" s="13"/>
    </row>
    <row r="31" spans="1:10">
      <c r="A31" s="13"/>
      <c r="B31" s="13"/>
      <c r="C31" s="13"/>
      <c r="G31">
        <v>1</v>
      </c>
      <c r="H31">
        <f>Sheet1!H$14/H$24</f>
        <v>-0.85242445537596634</v>
      </c>
      <c r="J31" s="13"/>
    </row>
    <row r="32" spans="1:10">
      <c r="A32" s="13"/>
      <c r="B32" s="13"/>
      <c r="C32" s="13"/>
      <c r="D32" t="s">
        <v>49</v>
      </c>
      <c r="G32">
        <v>2</v>
      </c>
      <c r="H32">
        <f>Sheet1!H$15/H$24</f>
        <v>-0.70484891075193257</v>
      </c>
      <c r="J32" s="13"/>
    </row>
    <row r="33" spans="1:10">
      <c r="A33" s="13"/>
      <c r="B33" s="13"/>
      <c r="C33" s="13"/>
      <c r="D33" s="1" t="s">
        <v>50</v>
      </c>
      <c r="E33" s="1" t="str">
        <f>Sheet1!$B$11</f>
        <v>X</v>
      </c>
      <c r="F33" s="13"/>
      <c r="G33">
        <v>3</v>
      </c>
      <c r="H33">
        <f>Sheet1!H$16/H$24</f>
        <v>-0.48699929725931135</v>
      </c>
      <c r="J33" s="13"/>
    </row>
    <row r="34" spans="1:10">
      <c r="A34" s="13"/>
      <c r="B34" s="13"/>
      <c r="C34" s="13"/>
      <c r="D34">
        <v>0</v>
      </c>
      <c r="E34">
        <f>IF(E$35&lt;0,E$35* 1.0001,E$35*0.9999)</f>
        <v>2.09979</v>
      </c>
      <c r="F34" s="13"/>
      <c r="G34">
        <v>4</v>
      </c>
      <c r="H34">
        <f>Sheet1!H$17/H$24</f>
        <v>-0.21293042867182016</v>
      </c>
      <c r="J34" s="13"/>
    </row>
    <row r="35" spans="1:10">
      <c r="A35" s="13"/>
      <c r="B35" s="13"/>
      <c r="C35" s="13"/>
      <c r="D35">
        <v>5.000000074505806E-2</v>
      </c>
      <c r="E35">
        <f>SMALL(Sheet1!B$12:B$21,$D$13)</f>
        <v>2.1</v>
      </c>
      <c r="F35" s="13"/>
      <c r="G35">
        <v>5</v>
      </c>
      <c r="H35">
        <f>Sheet1!H$18/H$24</f>
        <v>-9.1356289529164279E-3</v>
      </c>
      <c r="J35" s="13"/>
    </row>
    <row r="36" spans="1:10">
      <c r="A36" s="13"/>
      <c r="B36" s="13"/>
      <c r="C36" s="13"/>
      <c r="D36">
        <v>0.15000000596046448</v>
      </c>
      <c r="E36">
        <f>SMALL(Sheet1!B$12:B$21,$D$14)</f>
        <v>4.2</v>
      </c>
      <c r="F36" s="13"/>
      <c r="G36">
        <v>6</v>
      </c>
      <c r="H36">
        <f>Sheet1!H$19/H$24</f>
        <v>9.6275474349964807E-2</v>
      </c>
      <c r="J36" s="13"/>
    </row>
    <row r="37" spans="1:10">
      <c r="A37" s="13"/>
      <c r="B37" s="13"/>
      <c r="C37" s="13"/>
      <c r="D37">
        <v>0.25</v>
      </c>
      <c r="E37">
        <f>SMALL(Sheet1!B$12:B$21,$D$15)</f>
        <v>7.3</v>
      </c>
      <c r="F37" s="13"/>
      <c r="G37">
        <v>7</v>
      </c>
      <c r="H37">
        <f>Sheet1!H$20/H$24</f>
        <v>0.25790583274771595</v>
      </c>
      <c r="J37" s="13"/>
    </row>
    <row r="38" spans="1:10">
      <c r="A38" s="13"/>
      <c r="B38" s="13"/>
      <c r="C38" s="13"/>
      <c r="D38">
        <v>0.34999999403953552</v>
      </c>
      <c r="E38">
        <f>SMALL(Sheet1!B$12:B$21,$D$16)</f>
        <v>11.2</v>
      </c>
      <c r="F38" s="13"/>
      <c r="G38">
        <v>8</v>
      </c>
      <c r="H38">
        <f>Sheet1!H$21/H$24</f>
        <v>0.42656359803232607</v>
      </c>
      <c r="J38" s="17"/>
    </row>
    <row r="39" spans="1:10">
      <c r="A39" s="13"/>
      <c r="B39" s="13"/>
      <c r="C39" s="13"/>
      <c r="D39">
        <v>0.44999998807907104</v>
      </c>
      <c r="E39">
        <f>SMALL(Sheet1!B$12:B$21,$D$17)</f>
        <v>14.1</v>
      </c>
      <c r="F39" s="13"/>
      <c r="G39">
        <v>9</v>
      </c>
      <c r="H39">
        <f>Sheet1!H$22/H$24</f>
        <v>0.58116654954321856</v>
      </c>
      <c r="J39" s="17"/>
    </row>
    <row r="40" spans="1:10" s="6" customFormat="1">
      <c r="A40" s="13"/>
      <c r="B40" s="13"/>
      <c r="C40" s="13"/>
      <c r="D40">
        <v>0.55000001192092896</v>
      </c>
      <c r="E40">
        <f>SMALL(Sheet1!B$12:B$21,$D$18)</f>
        <v>15.6</v>
      </c>
      <c r="F40" s="13"/>
      <c r="G40" s="1">
        <v>10</v>
      </c>
      <c r="H40" s="1">
        <f>Sheet1!H$23/H$24</f>
        <v>0.90442726633872106</v>
      </c>
      <c r="I40"/>
      <c r="J40" s="17"/>
    </row>
    <row r="41" spans="1:10" s="6" customFormat="1">
      <c r="A41" s="13"/>
      <c r="B41" s="13"/>
      <c r="C41" s="13"/>
      <c r="D41">
        <v>0.65000003576278687</v>
      </c>
      <c r="E41">
        <f>SMALL(Sheet1!B$12:B$21,$D$19)</f>
        <v>17.899999999999999</v>
      </c>
      <c r="F41" s="13"/>
      <c r="G41"/>
      <c r="H41"/>
      <c r="I41"/>
      <c r="J41" s="13"/>
    </row>
    <row r="42" spans="1:10" s="6" customFormat="1">
      <c r="A42" s="13"/>
      <c r="B42" s="15"/>
      <c r="C42" s="15"/>
      <c r="D42">
        <v>0.75000005960464478</v>
      </c>
      <c r="E42">
        <f>SMALL(Sheet1!B$12:B$21,$D$20)</f>
        <v>20.3</v>
      </c>
      <c r="F42" s="13"/>
      <c r="G42" t="s">
        <v>48</v>
      </c>
      <c r="H42"/>
      <c r="I42"/>
      <c r="J42" s="13"/>
    </row>
    <row r="43" spans="1:10" s="6" customFormat="1">
      <c r="A43" s="13"/>
      <c r="B43" s="16"/>
      <c r="C43" s="16"/>
      <c r="D43">
        <v>0.85000008344650269</v>
      </c>
      <c r="E43">
        <f>SMALL(Sheet1!B$12:B$21,$D$21)</f>
        <v>22.5</v>
      </c>
      <c r="F43" s="13"/>
      <c r="G43"/>
      <c r="H43" t="str">
        <f>Sheet1!$B$11</f>
        <v>X</v>
      </c>
      <c r="I43"/>
      <c r="J43" s="13"/>
    </row>
    <row r="44" spans="1:10" s="6" customFormat="1">
      <c r="A44" s="17"/>
      <c r="B44" s="22"/>
      <c r="C44" s="16"/>
      <c r="D44">
        <v>0.9500001072883606</v>
      </c>
      <c r="E44">
        <f>SMALL(Sheet1!B$12:B$21,$D$22)</f>
        <v>27.1</v>
      </c>
      <c r="F44" s="13"/>
      <c r="G44" t="str">
        <f>Sheet1!$B$11</f>
        <v>X</v>
      </c>
      <c r="H44">
        <f>CORREL(H$31:H$40,H$31:H$40)</f>
        <v>0.99999999999999978</v>
      </c>
      <c r="I44"/>
      <c r="J44" s="13"/>
    </row>
    <row r="45" spans="1:10" s="6" customFormat="1">
      <c r="A45" s="17"/>
      <c r="B45" s="22"/>
      <c r="C45" s="16"/>
      <c r="D45" s="1">
        <v>1</v>
      </c>
      <c r="E45" s="1">
        <f>IF(E$44&lt;0,E$44* 0.9999,E$44*1.0001)</f>
        <v>27.102710000000002</v>
      </c>
      <c r="F45" s="13"/>
      <c r="G45"/>
      <c r="H45"/>
      <c r="I45"/>
      <c r="J45" s="13"/>
    </row>
    <row r="46" spans="1:10" s="6" customFormat="1">
      <c r="A46" s="17"/>
      <c r="B46" s="22"/>
      <c r="C46" s="13"/>
      <c r="D46" s="16"/>
      <c r="E46" s="13"/>
      <c r="F46" s="13"/>
      <c r="G46" t="s">
        <v>53</v>
      </c>
      <c r="H46"/>
      <c r="J46" s="13"/>
    </row>
    <row r="47" spans="1:10" s="6" customFormat="1">
      <c r="A47" s="17"/>
      <c r="B47" s="22"/>
      <c r="C47" s="14"/>
      <c r="D47" s="16"/>
      <c r="E47" s="13"/>
      <c r="F47" s="13"/>
      <c r="G47" s="1" t="s">
        <v>50</v>
      </c>
      <c r="H47" s="1" t="str">
        <f>Sheet1!$B$11</f>
        <v>X</v>
      </c>
      <c r="J47" s="19"/>
    </row>
    <row r="48" spans="1:10" s="6" customFormat="1">
      <c r="A48" s="17"/>
      <c r="B48" s="22"/>
      <c r="C48" s="15"/>
      <c r="D48" s="13"/>
      <c r="E48" s="13"/>
      <c r="F48" s="13"/>
      <c r="G48">
        <v>0</v>
      </c>
      <c r="H48">
        <f>IF(H$49&lt;0,H$49* 1.0001,H$49*0.9999)</f>
        <v>-0.85250969782150388</v>
      </c>
      <c r="J48" s="15"/>
    </row>
    <row r="49" spans="1:15" s="6" customFormat="1">
      <c r="G49">
        <v>5.000000074505806E-2</v>
      </c>
      <c r="H49">
        <f>IF(H$24&gt;0,(SMALL(Sheet1!B$12:B$21,$G$14)-H$24)/H$24,(LARGE(Sheet1!B$12:B$21,$G$14)-H$24)/H$24)</f>
        <v>-0.85242445537596634</v>
      </c>
      <c r="J49" s="15"/>
    </row>
    <row r="50" spans="1:15" s="6" customFormat="1">
      <c r="G50">
        <v>0.15000000596046448</v>
      </c>
      <c r="H50">
        <f>IF(H$24&gt;0,(SMALL(Sheet1!B$12:B$21,$G$15)-H$24)/H$24,(LARGE(Sheet1!B$12:B$21,$G$15)-H$24)/H$24)</f>
        <v>-0.70484891075193257</v>
      </c>
      <c r="J50" s="15"/>
    </row>
    <row r="51" spans="1:15" s="6" customFormat="1">
      <c r="G51">
        <v>0.25</v>
      </c>
      <c r="H51">
        <f>IF(H$24&gt;0,(SMALL(Sheet1!B$12:B$21,$G$16)-H$24)/H$24,(LARGE(Sheet1!B$12:B$21,$G$16)-H$24)/H$24)</f>
        <v>-0.48699929725931135</v>
      </c>
      <c r="J51" s="15"/>
    </row>
    <row r="52" spans="1:15" s="6" customFormat="1">
      <c r="G52">
        <v>0.34999999403953552</v>
      </c>
      <c r="H52">
        <f>IF(H$24&gt;0,(SMALL(Sheet1!B$12:B$21,$G$17)-H$24)/H$24,(LARGE(Sheet1!B$12:B$21,$G$17)-H$24)/H$24)</f>
        <v>-0.21293042867182016</v>
      </c>
      <c r="J52" s="15"/>
    </row>
    <row r="53" spans="1:15" s="6" customFormat="1">
      <c r="G53">
        <v>0.44999998807907104</v>
      </c>
      <c r="H53">
        <f>IF(H$24&gt;0,(SMALL(Sheet1!B$12:B$21,$G$18)-H$24)/H$24,(LARGE(Sheet1!B$12:B$21,$G$18)-H$24)/H$24)</f>
        <v>-9.1356289529164279E-3</v>
      </c>
      <c r="J53" s="15"/>
    </row>
    <row r="54" spans="1:15" s="6" customFormat="1">
      <c r="G54">
        <v>0.55000001192092896</v>
      </c>
      <c r="H54">
        <f>IF(H$24&gt;0,(SMALL(Sheet1!B$12:B$21,$G$19)-H$24)/H$24,(LARGE(Sheet1!B$12:B$21,$G$19)-H$24)/H$24)</f>
        <v>9.6275474349964807E-2</v>
      </c>
      <c r="J54" s="13"/>
    </row>
    <row r="55" spans="1:15" s="6" customFormat="1">
      <c r="G55">
        <v>0.65000003576278687</v>
      </c>
      <c r="H55">
        <f>IF(H$24&gt;0,(SMALL(Sheet1!B$12:B$21,$G$20)-H$24)/H$24,(LARGE(Sheet1!B$12:B$21,$G$20)-H$24)/H$24)</f>
        <v>0.25790583274771595</v>
      </c>
      <c r="J55" s="13"/>
      <c r="K55" s="13"/>
      <c r="L55" s="13"/>
      <c r="M55" s="15"/>
      <c r="N55" s="15"/>
      <c r="O55" s="13"/>
    </row>
    <row r="56" spans="1:15" s="6" customFormat="1">
      <c r="G56">
        <v>0.75000005960464478</v>
      </c>
      <c r="H56">
        <f>IF(H$24&gt;0,(SMALL(Sheet1!B$12:B$21,$G$21)-H$24)/H$24,(LARGE(Sheet1!B$12:B$21,$G$21)-H$24)/H$24)</f>
        <v>0.42656359803232607</v>
      </c>
      <c r="J56" s="13"/>
      <c r="K56" s="13"/>
      <c r="L56" s="13"/>
      <c r="M56" s="15"/>
      <c r="N56" s="15"/>
      <c r="O56" s="13"/>
    </row>
    <row r="57" spans="1:15" s="6" customFormat="1">
      <c r="G57">
        <v>0.85000008344650269</v>
      </c>
      <c r="H57">
        <f>IF(H$24&gt;0,(SMALL(Sheet1!B$12:B$21,$G$22)-H$24)/H$24,(LARGE(Sheet1!B$12:B$21,$G$22)-H$24)/H$24)</f>
        <v>0.58116654954321856</v>
      </c>
      <c r="J57" s="13"/>
      <c r="K57" s="13"/>
      <c r="L57" s="13"/>
      <c r="M57" s="15"/>
      <c r="N57" s="15"/>
      <c r="O57" s="13"/>
    </row>
    <row r="58" spans="1:15" s="6" customFormat="1">
      <c r="G58">
        <v>0.9500001072883606</v>
      </c>
      <c r="H58">
        <f>IF(H$24&gt;0,(SMALL(Sheet1!B$12:B$21,$G$23)-H$24)/H$24,(LARGE(Sheet1!B$12:B$21,$G$23)-H$24)/H$24)</f>
        <v>0.90442726633872106</v>
      </c>
      <c r="J58" s="13"/>
      <c r="K58" s="13"/>
      <c r="L58" s="13"/>
      <c r="M58" s="15"/>
      <c r="N58" s="15"/>
      <c r="O58" s="13"/>
    </row>
    <row r="59" spans="1:15" s="6" customFormat="1">
      <c r="G59" s="1">
        <v>1</v>
      </c>
      <c r="H59" s="1">
        <f>IF(H$58&lt;0,H$58* 0.9999,H$58*1.0001)</f>
        <v>0.90451770906535489</v>
      </c>
      <c r="J59" s="13"/>
      <c r="K59" s="13"/>
      <c r="L59" s="13"/>
      <c r="M59" s="15"/>
      <c r="N59" s="15"/>
      <c r="O59" s="13"/>
    </row>
    <row r="60" spans="1:15" s="6" customFormat="1">
      <c r="G60" s="15"/>
      <c r="H60" s="13"/>
      <c r="J60" s="13"/>
      <c r="K60" s="13"/>
      <c r="L60" s="13"/>
      <c r="M60" s="15"/>
      <c r="N60" s="15"/>
      <c r="O60" s="13"/>
    </row>
    <row r="61" spans="1:15" s="6" customFormat="1">
      <c r="A61" s="14" t="s">
        <v>14</v>
      </c>
      <c r="B61" s="18"/>
      <c r="C61" s="18"/>
      <c r="D61" s="18"/>
      <c r="E61" s="18"/>
      <c r="F61" s="18"/>
      <c r="H61" s="13"/>
      <c r="I61" s="13"/>
      <c r="J61" s="13"/>
      <c r="K61" s="13"/>
      <c r="L61" s="13"/>
      <c r="M61" s="15"/>
      <c r="N61" s="15"/>
      <c r="O61" s="13"/>
    </row>
    <row r="62" spans="1:15" s="6" customFormat="1">
      <c r="A62" s="14" t="s">
        <v>2</v>
      </c>
      <c r="B62" s="18">
        <v>10</v>
      </c>
      <c r="C62" s="18">
        <v>14.23</v>
      </c>
      <c r="D62" s="18">
        <v>20</v>
      </c>
      <c r="E62" s="18">
        <v>50</v>
      </c>
      <c r="F62" s="18">
        <v>60</v>
      </c>
      <c r="H62" s="13"/>
      <c r="I62" s="13"/>
      <c r="J62" s="13"/>
      <c r="K62" s="13"/>
      <c r="L62" s="13"/>
      <c r="M62" s="15"/>
      <c r="N62" s="15"/>
      <c r="O62" s="13"/>
    </row>
    <row r="63" spans="1:15" s="6" customFormat="1">
      <c r="A63" s="13"/>
      <c r="B63" s="16"/>
      <c r="C63" s="16"/>
      <c r="D63" s="16"/>
      <c r="E63" s="16"/>
      <c r="F63" s="16"/>
      <c r="H63" s="13"/>
      <c r="I63" s="13"/>
      <c r="J63" s="13"/>
      <c r="K63" s="13"/>
      <c r="L63" s="13"/>
      <c r="M63" s="15"/>
      <c r="N63" s="15"/>
      <c r="O63" s="13"/>
    </row>
    <row r="64" spans="1:15" s="6" customFormat="1">
      <c r="A64" s="14" t="s">
        <v>17</v>
      </c>
      <c r="B64" s="16"/>
      <c r="C64" s="16"/>
      <c r="D64" s="16"/>
      <c r="E64" s="16"/>
      <c r="F64" s="16"/>
      <c r="H64" s="13"/>
      <c r="I64" s="13"/>
      <c r="J64" s="13"/>
      <c r="K64" s="13"/>
      <c r="L64" s="13"/>
      <c r="M64" s="15"/>
      <c r="N64" s="15"/>
      <c r="O64" s="13"/>
    </row>
    <row r="65" spans="1:15" s="6" customFormat="1">
      <c r="A65" s="13"/>
      <c r="B65" s="16"/>
      <c r="C65" s="16"/>
      <c r="D65" s="16"/>
      <c r="E65" s="16"/>
      <c r="F65" s="16"/>
      <c r="H65" s="13"/>
      <c r="I65" s="13"/>
      <c r="J65" s="13"/>
      <c r="K65" s="13"/>
      <c r="L65" s="13"/>
      <c r="M65" s="15"/>
      <c r="N65" s="15"/>
      <c r="O65" s="13"/>
    </row>
    <row r="66" spans="1:15" s="6" customFormat="1">
      <c r="A66" s="13"/>
      <c r="B66" s="18" t="s">
        <v>18</v>
      </c>
      <c r="C66" s="16"/>
      <c r="D66" s="16"/>
      <c r="E66" s="16"/>
      <c r="F66" s="16"/>
      <c r="H66" s="13"/>
      <c r="I66" s="13"/>
      <c r="J66" s="13"/>
      <c r="K66" s="13"/>
      <c r="L66" s="13"/>
      <c r="M66" s="15"/>
      <c r="N66" s="15"/>
      <c r="O66" s="13"/>
    </row>
    <row r="67" spans="1:15" s="6" customFormat="1">
      <c r="A67" s="13"/>
      <c r="B67" s="23" t="s">
        <v>24</v>
      </c>
      <c r="C67" s="23"/>
      <c r="D67" s="23" t="s">
        <v>25</v>
      </c>
      <c r="E67" s="23"/>
      <c r="F67" s="23"/>
      <c r="H67" s="13"/>
      <c r="I67" s="13"/>
      <c r="J67" s="13"/>
      <c r="K67" s="13"/>
      <c r="L67" s="13"/>
      <c r="M67" s="15"/>
      <c r="N67" s="15"/>
      <c r="O67" s="13"/>
    </row>
    <row r="68" spans="1:15" s="6" customFormat="1">
      <c r="A68" s="13" t="s">
        <v>19</v>
      </c>
      <c r="B68" s="20">
        <f ca="1">B62*(1+_xll.EMP($H$48:$H$59,$G$48:$G$59))</f>
        <v>11.894812205885337</v>
      </c>
      <c r="C68" s="13"/>
      <c r="D68" s="13" t="str">
        <f ca="1">_xll.VFORMULA(B68)</f>
        <v>=B62*(1+EMP($H$48:$H$59,$G$48:$G$59))</v>
      </c>
      <c r="E68" s="13"/>
      <c r="F68" s="13"/>
      <c r="H68" s="13"/>
      <c r="I68" s="13"/>
      <c r="J68" s="13"/>
      <c r="K68" s="13"/>
      <c r="L68" s="13"/>
      <c r="M68" s="15"/>
      <c r="N68" s="15"/>
      <c r="O68" s="13"/>
    </row>
    <row r="69" spans="1:15" s="6" customFormat="1">
      <c r="A69" s="13" t="s">
        <v>20</v>
      </c>
      <c r="B69" s="20">
        <f ca="1">C62*(1+_xll.EMP($H$48:$H$59,$G$48:$G$59))</f>
        <v>21.032481424216886</v>
      </c>
      <c r="C69" s="20"/>
      <c r="D69" s="13" t="str">
        <f ca="1">_xll.VFORMULA(B69)</f>
        <v>=C62*(1+EMP($H$48:$H$59,$G$48:$G$59))</v>
      </c>
      <c r="E69" s="20"/>
      <c r="F69" s="20"/>
      <c r="H69" s="13"/>
      <c r="I69" s="13"/>
      <c r="J69" s="13"/>
      <c r="K69" s="13"/>
      <c r="L69" s="13"/>
      <c r="M69" s="15"/>
      <c r="N69" s="15"/>
      <c r="O69" s="13"/>
    </row>
    <row r="70" spans="1:15" s="6" customFormat="1">
      <c r="A70" s="13" t="s">
        <v>21</v>
      </c>
      <c r="B70" s="20">
        <f ca="1">D62*(1+_xll.EMP($H$48:$H$59,$G$48:$G$59))</f>
        <v>15.827467114947403</v>
      </c>
      <c r="C70" s="13"/>
      <c r="D70" s="13" t="str">
        <f ca="1">_xll.VFORMULA(B70)</f>
        <v>=D62*(1+EMP($H$48:$H$59,$G$48:$G$59))</v>
      </c>
      <c r="E70" s="13"/>
      <c r="F70" s="13"/>
      <c r="H70" s="13"/>
      <c r="I70" s="13"/>
      <c r="J70" s="13"/>
      <c r="K70" s="13"/>
      <c r="L70" s="13"/>
      <c r="M70" s="15"/>
      <c r="N70" s="15"/>
      <c r="O70" s="13"/>
    </row>
    <row r="71" spans="1:15" s="6" customFormat="1">
      <c r="A71" s="13" t="s">
        <v>22</v>
      </c>
      <c r="B71" s="20">
        <f ca="1">E62*(1+_xll.EMP($H$48:$H$59,$G$48:$G$59))</f>
        <v>75.392824066416011</v>
      </c>
      <c r="D71" s="13" t="str">
        <f ca="1">_xll.VFORMULA(B71)</f>
        <v>=E62*(1+EMP($H$48:$H$59,$G$48:$G$59))</v>
      </c>
      <c r="H71" s="13"/>
      <c r="I71" s="13"/>
      <c r="J71" s="13"/>
      <c r="K71" s="13"/>
      <c r="L71" s="13"/>
      <c r="M71" s="15"/>
      <c r="N71" s="15"/>
      <c r="O71" s="13"/>
    </row>
    <row r="72" spans="1:15" s="6" customFormat="1">
      <c r="A72" s="13" t="s">
        <v>23</v>
      </c>
      <c r="B72" s="20">
        <f ca="1">F62*(1+_xll.EMP($H$48:$H$59,$G$48:$G$59))</f>
        <v>9.4776573456402566</v>
      </c>
      <c r="D72" s="13" t="str">
        <f ca="1">_xll.VFORMULA(B72)</f>
        <v>=F62*(1+EMP($H$48:$H$59,$G$48:$G$59))</v>
      </c>
      <c r="H72" s="13"/>
      <c r="I72" s="13"/>
      <c r="J72" s="13"/>
      <c r="K72" s="13"/>
      <c r="L72" s="13"/>
      <c r="M72" s="15"/>
      <c r="N72" s="15"/>
      <c r="O72" s="13"/>
    </row>
    <row r="73" spans="1:15" s="6" customFormat="1">
      <c r="H73" s="13"/>
      <c r="I73" s="13"/>
      <c r="J73" s="13"/>
      <c r="K73" s="13"/>
      <c r="L73" s="13"/>
      <c r="M73" s="15"/>
      <c r="N73" s="15"/>
      <c r="O73" s="13"/>
    </row>
    <row r="74" spans="1:15" s="6" customFormat="1">
      <c r="B74" s="7" t="s">
        <v>26</v>
      </c>
      <c r="H74" s="13"/>
      <c r="I74" s="13"/>
      <c r="J74" s="13"/>
      <c r="K74" s="13"/>
      <c r="L74" s="13"/>
      <c r="M74" s="15"/>
      <c r="N74" s="15"/>
      <c r="O74" s="13"/>
    </row>
    <row r="75" spans="1:15" s="6" customFormat="1">
      <c r="B75" s="6" t="s">
        <v>24</v>
      </c>
      <c r="D75" s="6" t="s">
        <v>25</v>
      </c>
      <c r="G75" s="13"/>
      <c r="H75" s="13"/>
      <c r="I75" s="13"/>
      <c r="J75" s="13"/>
      <c r="K75" s="13"/>
      <c r="L75" s="13"/>
      <c r="M75" s="15"/>
      <c r="N75" s="15"/>
      <c r="O75" s="13"/>
    </row>
    <row r="76" spans="1:15" s="6" customFormat="1">
      <c r="A76" s="6" t="s">
        <v>56</v>
      </c>
      <c r="B76" s="20">
        <f ca="1">_xll.EMP($E$34:$E$45,$D$34:$D$45)*B62/$B$23</f>
        <v>3.3050643251343725</v>
      </c>
      <c r="D76" s="13" t="str">
        <f ca="1">_xll.VFORMULA(B76)</f>
        <v>=EMP($E$34:$E$45,$D$34:$D$45)*B62/$B$23</v>
      </c>
      <c r="G76" s="13"/>
      <c r="H76" s="16"/>
      <c r="I76" s="16"/>
      <c r="J76" s="16"/>
      <c r="K76" s="16"/>
      <c r="L76" s="16"/>
      <c r="M76" s="15"/>
      <c r="N76" s="15"/>
      <c r="O76" s="13"/>
    </row>
    <row r="77" spans="1:15" s="6" customFormat="1">
      <c r="A77" s="6" t="s">
        <v>57</v>
      </c>
      <c r="B77" s="20">
        <f ca="1">_xll.EMP($E$34:$E$45,$D$34:$D$45)*C62/$B$23</f>
        <v>9.3256959215221364</v>
      </c>
      <c r="D77" s="13" t="str">
        <f ca="1">_xll.VFORMULA(B77)</f>
        <v>=EMP($E$34:$E$45,$D$34:$D$45)*C62/$B$23</v>
      </c>
      <c r="G77" s="13"/>
      <c r="H77" s="16"/>
      <c r="I77" s="16"/>
      <c r="J77" s="16"/>
      <c r="K77" s="16"/>
      <c r="L77" s="16"/>
      <c r="M77" s="15"/>
      <c r="N77" s="15"/>
      <c r="O77" s="13"/>
    </row>
    <row r="78" spans="1:15" s="6" customFormat="1">
      <c r="A78" s="6" t="s">
        <v>58</v>
      </c>
      <c r="B78" s="20">
        <f ca="1">_xll.EMP($E$34:$E$45,$D$34:$D$45)*D62/$B$23</f>
        <v>19.83362947759294</v>
      </c>
      <c r="D78" s="13" t="str">
        <f ca="1">_xll.VFORMULA(B78)</f>
        <v>=EMP($E$34:$E$45,$D$34:$D$45)*D62/$B$23</v>
      </c>
      <c r="G78" s="13"/>
      <c r="H78" s="16"/>
      <c r="I78" s="16"/>
      <c r="J78" s="16"/>
      <c r="K78" s="16"/>
      <c r="L78" s="16"/>
      <c r="M78" s="15"/>
      <c r="N78" s="15"/>
      <c r="O78" s="13"/>
    </row>
    <row r="79" spans="1:15" s="6" customFormat="1">
      <c r="A79" s="6" t="s">
        <v>59</v>
      </c>
      <c r="B79" s="20">
        <f ca="1">_xll.EMP($E$34:$E$45,$D$34:$D$45)*E62/$B$23</f>
        <v>53.225594094662384</v>
      </c>
      <c r="D79" s="13" t="str">
        <f ca="1">_xll.VFORMULA(B79)</f>
        <v>=EMP($E$34:$E$45,$D$34:$D$45)*E62/$B$23</v>
      </c>
      <c r="G79" s="13"/>
      <c r="H79" s="16"/>
      <c r="I79" s="16"/>
      <c r="J79" s="16"/>
      <c r="K79" s="16"/>
      <c r="L79" s="16"/>
      <c r="M79" s="15"/>
      <c r="N79" s="15"/>
      <c r="O79" s="13"/>
    </row>
    <row r="80" spans="1:15" s="6" customFormat="1">
      <c r="A80" s="6" t="s">
        <v>60</v>
      </c>
      <c r="B80" s="20">
        <f ca="1">_xll.EMP($E$34:$E$45,$D$34:$D$45)*F62/$B$23</f>
        <v>76.792396585021407</v>
      </c>
      <c r="D80" s="13" t="str">
        <f ca="1">_xll.VFORMULA(B80)</f>
        <v>=EMP($E$34:$E$45,$D$34:$D$45)*F62/$B$23</v>
      </c>
      <c r="G80" s="13"/>
      <c r="H80" s="16"/>
      <c r="I80" s="16"/>
      <c r="J80" s="16"/>
      <c r="K80" s="16"/>
      <c r="L80" s="16"/>
      <c r="M80" s="15"/>
      <c r="N80" s="15"/>
      <c r="O80" s="13"/>
    </row>
    <row r="81" spans="7:15" s="6" customFormat="1">
      <c r="G81" s="13"/>
      <c r="H81" s="16"/>
      <c r="I81" s="16"/>
      <c r="J81" s="16"/>
      <c r="K81" s="16"/>
      <c r="L81" s="16"/>
      <c r="M81" s="15"/>
      <c r="N81" s="15"/>
      <c r="O81" s="13"/>
    </row>
    <row r="82" spans="7:15" s="6" customFormat="1">
      <c r="G82" s="13"/>
      <c r="H82" s="16"/>
      <c r="I82" s="16"/>
      <c r="J82" s="16"/>
      <c r="K82" s="16"/>
      <c r="L82" s="16"/>
      <c r="M82" s="15"/>
      <c r="N82" s="15"/>
      <c r="O82" s="13"/>
    </row>
    <row r="83" spans="7:15" s="6" customFormat="1">
      <c r="G83" s="13"/>
      <c r="H83" s="13"/>
      <c r="I83" s="13"/>
      <c r="J83" s="13"/>
      <c r="K83" s="13"/>
      <c r="L83" s="13"/>
      <c r="M83" s="15"/>
      <c r="N83" s="15"/>
      <c r="O83" s="13"/>
    </row>
    <row r="84" spans="7:15" s="6" customFormat="1">
      <c r="G84" s="20"/>
      <c r="H84" s="20"/>
      <c r="I84" s="20"/>
      <c r="J84" s="20"/>
      <c r="K84" s="20"/>
      <c r="L84" s="20"/>
      <c r="M84" s="15"/>
      <c r="N84" s="15"/>
      <c r="O84" s="13"/>
    </row>
    <row r="85" spans="7:15" s="6" customFormat="1">
      <c r="G85" s="13"/>
      <c r="H85" s="13"/>
      <c r="I85" s="13"/>
      <c r="J85" s="13"/>
      <c r="K85" s="13"/>
      <c r="L85" s="13"/>
      <c r="M85" s="13"/>
      <c r="N85" s="13"/>
      <c r="O85" s="13"/>
    </row>
    <row r="86" spans="7:15" s="6" customFormat="1"/>
    <row r="87" spans="7:15" s="6" customFormat="1"/>
    <row r="88" spans="7:15" s="6" customFormat="1"/>
    <row r="89" spans="7:15" s="6" customFormat="1"/>
    <row r="90" spans="7:15" s="6" customFormat="1"/>
    <row r="91" spans="7:15" s="6" customFormat="1">
      <c r="G91" s="7"/>
      <c r="H91" s="7"/>
    </row>
    <row r="92" spans="7:15" s="6" customFormat="1"/>
    <row r="93" spans="7:15" s="6" customFormat="1"/>
    <row r="94" spans="7:15" s="6" customFormat="1"/>
    <row r="95" spans="7:15" s="6" customFormat="1"/>
    <row r="96" spans="7:15" s="6" customFormat="1"/>
    <row r="97" spans="1:11" s="6" customFormat="1"/>
    <row r="98" spans="1:11" s="6" customFormat="1">
      <c r="A98" s="7" t="s">
        <v>29</v>
      </c>
    </row>
    <row r="99" spans="1:11" s="6" customFormat="1"/>
    <row r="100" spans="1:11" s="6" customFormat="1">
      <c r="B100" s="24" t="str">
        <f>B66</f>
        <v>Use the Si values defined as fractions of the mean.</v>
      </c>
      <c r="C100" s="1"/>
      <c r="D100" s="1"/>
      <c r="E100" s="1"/>
      <c r="F100" s="1"/>
      <c r="G100" s="2" t="s">
        <v>30</v>
      </c>
      <c r="H100" s="1"/>
      <c r="I100" s="1"/>
      <c r="J100" s="1"/>
      <c r="K100" s="1"/>
    </row>
    <row r="101" spans="1:11" s="6" customFormat="1">
      <c r="B101" s="6" t="str">
        <f t="array" ref="B101:F101">TRANSPOSE(A68:A72)</f>
        <v>M1</v>
      </c>
      <c r="C101" s="6" t="str">
        <v>M2</v>
      </c>
      <c r="D101" s="6" t="str">
        <v>M3</v>
      </c>
      <c r="E101" s="6" t="str">
        <v>M4</v>
      </c>
      <c r="F101" s="6" t="str">
        <v>M5</v>
      </c>
      <c r="G101" s="6" t="s">
        <v>19</v>
      </c>
      <c r="H101" s="6" t="s">
        <v>20</v>
      </c>
      <c r="I101" s="6" t="s">
        <v>21</v>
      </c>
      <c r="J101" s="6" t="s">
        <v>22</v>
      </c>
      <c r="K101" s="6" t="s">
        <v>23</v>
      </c>
    </row>
    <row r="102" spans="1:11" s="6" customFormat="1">
      <c r="A102" s="6" t="s">
        <v>10</v>
      </c>
      <c r="B102" s="9">
        <f>SimData!B3</f>
        <v>9.9986562918906898</v>
      </c>
      <c r="C102" s="9">
        <f>SimData!C3</f>
        <v>14.222246388817528</v>
      </c>
      <c r="D102" s="9">
        <f>SimData!D3</f>
        <v>19.992018528244319</v>
      </c>
      <c r="E102" s="9">
        <f>SimData!E3</f>
        <v>50.006997309628048</v>
      </c>
      <c r="F102" s="9">
        <f>SimData!F3</f>
        <v>59.971769438864314</v>
      </c>
      <c r="G102" s="9">
        <f>SimData!G3</f>
        <v>9.9978568914316313</v>
      </c>
      <c r="H102" s="9">
        <f>SimData!H3</f>
        <v>14.235860583461738</v>
      </c>
      <c r="I102" s="9">
        <f>SimData!I3</f>
        <v>19.997466701329316</v>
      </c>
      <c r="J102" s="9">
        <f>SimData!J3</f>
        <v>50.074479418239143</v>
      </c>
      <c r="K102" s="9">
        <f>SimData!K3</f>
        <v>59.97600812056168</v>
      </c>
    </row>
    <row r="103" spans="1:11" s="6" customFormat="1">
      <c r="A103" s="6" t="s">
        <v>27</v>
      </c>
      <c r="B103" s="9">
        <f>SimData!B4</f>
        <v>5.3756887614073969</v>
      </c>
      <c r="C103" s="9">
        <f>SimData!C4</f>
        <v>7.650936120070873</v>
      </c>
      <c r="D103" s="9">
        <f>SimData!D4</f>
        <v>10.74039128373993</v>
      </c>
      <c r="E103" s="9">
        <f>SimData!E4</f>
        <v>26.854330058820388</v>
      </c>
      <c r="F103" s="9">
        <f>SimData!F4</f>
        <v>32.264770190015064</v>
      </c>
      <c r="G103" s="9">
        <f>SimData!G4</f>
        <v>5.3766620267058993</v>
      </c>
      <c r="H103" s="9">
        <f>SimData!H4</f>
        <v>7.6493660102910646</v>
      </c>
      <c r="I103" s="9">
        <f>SimData!I4</f>
        <v>10.749067222770538</v>
      </c>
      <c r="J103" s="9">
        <f>SimData!J4</f>
        <v>26.864424191173104</v>
      </c>
      <c r="K103" s="9">
        <f>SimData!K4</f>
        <v>32.224642546587802</v>
      </c>
    </row>
    <row r="104" spans="1:11" s="7" customFormat="1">
      <c r="A104" s="7" t="s">
        <v>3</v>
      </c>
      <c r="B104" s="9">
        <f>SimData!B5</f>
        <v>53.764111941394518</v>
      </c>
      <c r="C104" s="9">
        <f>SimData!C5</f>
        <v>53.795553184105607</v>
      </c>
      <c r="D104" s="9">
        <f>SimData!D5</f>
        <v>53.723396007092141</v>
      </c>
      <c r="E104" s="9">
        <f>SimData!E5</f>
        <v>53.701144846883288</v>
      </c>
      <c r="F104" s="9">
        <f>SimData!F5</f>
        <v>53.799930353740891</v>
      </c>
      <c r="G104" s="9">
        <f>SimData!G5</f>
        <v>53.778145507501797</v>
      </c>
      <c r="H104" s="9">
        <f>SimData!H5</f>
        <v>53.733077571563051</v>
      </c>
      <c r="I104" s="9">
        <f>SimData!I5</f>
        <v>53.752144625679023</v>
      </c>
      <c r="J104" s="9">
        <f>SimData!J5</f>
        <v>53.648933555139457</v>
      </c>
      <c r="K104" s="9">
        <f>SimData!K5</f>
        <v>53.729221994586482</v>
      </c>
    </row>
    <row r="105" spans="1:11" s="6" customFormat="1">
      <c r="A105" s="6" t="s">
        <v>11</v>
      </c>
      <c r="B105" s="9">
        <f>SimData!B6</f>
        <v>1.4750025242447018</v>
      </c>
      <c r="C105" s="9">
        <f>SimData!C6</f>
        <v>2.0988887161248599</v>
      </c>
      <c r="D105" s="9">
        <f>SimData!D6</f>
        <v>2.9501436999428332</v>
      </c>
      <c r="E105" s="9">
        <f>SimData!E6</f>
        <v>7.37513638789562</v>
      </c>
      <c r="F105" s="9">
        <f>SimData!F6</f>
        <v>8.8503826793618767</v>
      </c>
      <c r="G105" s="9">
        <f>SimData!G6</f>
        <v>1.4756198097213793</v>
      </c>
      <c r="H105" s="9">
        <f>SimData!H6</f>
        <v>2.0997929105345698</v>
      </c>
      <c r="I105" s="9">
        <f>SimData!I6</f>
        <v>2.9512275240901507</v>
      </c>
      <c r="J105" s="9">
        <f>SimData!J6</f>
        <v>7.378052363141836</v>
      </c>
      <c r="K105" s="9">
        <f>SimData!K6</f>
        <v>8.8537041382837778</v>
      </c>
    </row>
    <row r="106" spans="1:11" s="6" customFormat="1">
      <c r="A106" s="6" t="s">
        <v>12</v>
      </c>
      <c r="B106" s="9">
        <f>SimData!B7</f>
        <v>19.045141575889083</v>
      </c>
      <c r="C106" s="9">
        <f>SimData!C7</f>
        <v>27.10106708811179</v>
      </c>
      <c r="D106" s="9">
        <f>SimData!D7</f>
        <v>38.090232942641023</v>
      </c>
      <c r="E106" s="9">
        <f>SimData!E7</f>
        <v>95.225059677914572</v>
      </c>
      <c r="F106" s="9">
        <f>SimData!F7</f>
        <v>114.27018846516931</v>
      </c>
      <c r="G106" s="9">
        <f>SimData!G7</f>
        <v>19.045845477731199</v>
      </c>
      <c r="H106" s="9">
        <f>SimData!H7</f>
        <v>27.10268182294412</v>
      </c>
      <c r="I106" s="9">
        <f>SimData!I7</f>
        <v>38.091893945716301</v>
      </c>
      <c r="J106" s="9">
        <f>SimData!J7</f>
        <v>95.230546161921495</v>
      </c>
      <c r="K106" s="9">
        <f>SimData!K7</f>
        <v>114.27556938188188</v>
      </c>
    </row>
    <row r="107" spans="1:11" s="6" customFormat="1"/>
    <row r="108" spans="1:11" s="6" customFormat="1"/>
    <row r="109" spans="1:11" s="6" customFormat="1"/>
    <row r="110" spans="1:11" s="6" customFormat="1"/>
    <row r="111" spans="1:11" s="6" customFormat="1"/>
    <row r="112" spans="1:11" s="6" customFormat="1"/>
    <row r="113" spans="3:8" s="6" customFormat="1"/>
    <row r="114" spans="3:8" s="6" customFormat="1"/>
    <row r="115" spans="3:8" s="6" customFormat="1"/>
    <row r="116" spans="3:8" s="6" customFormat="1"/>
    <row r="117" spans="3:8" s="6" customFormat="1"/>
    <row r="118" spans="3:8" s="6" customFormat="1"/>
    <row r="119" spans="3:8" s="6" customFormat="1"/>
    <row r="120" spans="3:8" s="6" customFormat="1"/>
    <row r="121" spans="3:8" s="6" customFormat="1">
      <c r="C121" s="7"/>
      <c r="D121" s="7"/>
      <c r="E121" s="7"/>
      <c r="F121" s="7"/>
      <c r="H121" s="7"/>
    </row>
    <row r="122" spans="3:8" s="6" customFormat="1">
      <c r="D122" s="8"/>
      <c r="E122" s="8"/>
      <c r="F122" s="8"/>
      <c r="H122" s="8"/>
    </row>
    <row r="123" spans="3:8" s="6" customFormat="1">
      <c r="D123" s="8"/>
      <c r="E123" s="8"/>
      <c r="F123" s="8"/>
      <c r="H123" s="8"/>
    </row>
    <row r="124" spans="3:8" s="6" customFormat="1">
      <c r="D124" s="8"/>
      <c r="E124" s="8"/>
      <c r="F124" s="8"/>
      <c r="H124" s="8"/>
    </row>
    <row r="125" spans="3:8" s="6" customFormat="1">
      <c r="D125" s="8"/>
      <c r="E125" s="8"/>
      <c r="F125" s="8"/>
      <c r="H125" s="8"/>
    </row>
    <row r="126" spans="3:8" s="6" customFormat="1">
      <c r="D126" s="8"/>
      <c r="E126" s="8"/>
      <c r="F126" s="8"/>
      <c r="H126" s="8"/>
    </row>
    <row r="127" spans="3:8" s="6" customFormat="1">
      <c r="D127" s="8"/>
      <c r="E127" s="8"/>
      <c r="F127" s="8"/>
      <c r="H127" s="8"/>
    </row>
    <row r="128" spans="3:8" s="6" customFormat="1">
      <c r="H128" s="8"/>
    </row>
    <row r="129" spans="1:14" s="6" customFormat="1"/>
    <row r="130" spans="1:14" s="6" customFormat="1">
      <c r="A130" s="7"/>
      <c r="D130" s="7"/>
      <c r="I130" s="7"/>
    </row>
    <row r="131" spans="1:14" s="6" customFormat="1">
      <c r="B131" s="7"/>
      <c r="C131" s="7"/>
      <c r="D131" s="7"/>
      <c r="E131" s="7"/>
      <c r="F131" s="7"/>
      <c r="G131" s="7"/>
    </row>
    <row r="132" spans="1:14" s="6" customFormat="1">
      <c r="B132" s="10"/>
      <c r="C132" s="10"/>
      <c r="D132" s="10"/>
      <c r="E132" s="10"/>
      <c r="F132" s="10"/>
      <c r="G132" s="10"/>
    </row>
    <row r="133" spans="1:14" s="6" customFormat="1">
      <c r="B133" s="10"/>
      <c r="C133" s="10"/>
      <c r="D133" s="10"/>
      <c r="E133" s="10"/>
      <c r="F133" s="10"/>
      <c r="G133" s="10"/>
    </row>
    <row r="134" spans="1:14" s="6" customFormat="1">
      <c r="B134" s="10"/>
      <c r="C134" s="10"/>
      <c r="D134" s="10"/>
      <c r="E134" s="10"/>
      <c r="F134" s="10"/>
      <c r="G134" s="10"/>
    </row>
    <row r="135" spans="1:14" s="6" customFormat="1">
      <c r="B135" s="10"/>
      <c r="C135" s="10"/>
      <c r="D135" s="10"/>
      <c r="E135" s="10"/>
      <c r="F135" s="10"/>
      <c r="G135" s="10"/>
    </row>
    <row r="136" spans="1:14" s="6" customFormat="1">
      <c r="B136" s="9"/>
      <c r="C136" s="9"/>
      <c r="D136" s="9"/>
      <c r="E136" s="9"/>
      <c r="F136" s="9"/>
      <c r="G136" s="9"/>
    </row>
    <row r="137" spans="1:14" s="6" customFormat="1">
      <c r="I137" s="7"/>
    </row>
    <row r="138" spans="1:14" s="6" customFormat="1">
      <c r="B138" s="7"/>
      <c r="I138" s="11"/>
      <c r="J138" s="11"/>
      <c r="K138" s="11"/>
      <c r="L138" s="11"/>
      <c r="M138" s="11"/>
      <c r="N138" s="11"/>
    </row>
    <row r="139" spans="1:14" s="6" customForma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s="6" customForma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s="6" customForma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s="6" customForma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s="6" customForma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s="6" customForma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s="6" customForma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s="6" customForma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s="6" customForma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s="6" customForma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2:14" s="6" customForma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2:14" s="6" customForma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s="6" customForma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14" s="6" customForma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s="6" customForma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2:14" s="6" customForma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s="6" customForma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14" s="6" customForma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2:14" s="6" customForma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2:14" s="6" customFormat="1"/>
    <row r="159" spans="2:14" s="6" customFormat="1"/>
    <row r="160" spans="2:14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</sheetData>
  <phoneticPr fontId="0" type="noConversion"/>
  <printOptions headings="1"/>
  <pageMargins left="0.75" right="0.25" top="0.5" bottom="0.7" header="0.5" footer="0.5"/>
  <pageSetup scale="61" orientation="portrait" r:id="rId1"/>
  <headerFooter alignWithMargins="0">
    <oddFooter>democvemp.xls&amp;RPage &amp;P</oddFooter>
  </headerFooter>
  <rowBreaks count="1" manualBreakCount="1">
    <brk id="8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F5" sqref="F5"/>
    </sheetView>
  </sheetViews>
  <sheetFormatPr defaultRowHeight="12.75"/>
  <sheetData>
    <row r="1" spans="1:11">
      <c r="A1" t="s">
        <v>55</v>
      </c>
    </row>
    <row r="2" spans="1:11">
      <c r="A2" t="s">
        <v>32</v>
      </c>
      <c r="B2" t="str">
        <f ca="1">ADDRESS(ROW(Sheet1!$B$68),COLUMN(Sheet1!$B$68),4,,_xll.WSNAME(Sheet1!$B$68))</f>
        <v>Sheet1!B68</v>
      </c>
      <c r="C2" t="str">
        <f ca="1">ADDRESS(ROW(Sheet1!$B$69),COLUMN(Sheet1!$B$69),4,,_xll.WSNAME(Sheet1!$B$69))</f>
        <v>Sheet1!B69</v>
      </c>
      <c r="D2" t="str">
        <f ca="1">ADDRESS(ROW(Sheet1!$B$70),COLUMN(Sheet1!$B$70),4,,_xll.WSNAME(Sheet1!$B$70))</f>
        <v>Sheet1!B70</v>
      </c>
      <c r="E2" t="str">
        <f ca="1">ADDRESS(ROW(Sheet1!$B$71),COLUMN(Sheet1!$B$71),4,,_xll.WSNAME(Sheet1!$B$71))</f>
        <v>Sheet1!B71</v>
      </c>
      <c r="F2" t="str">
        <f ca="1">ADDRESS(ROW(Sheet1!$B$72),COLUMN(Sheet1!$B$72),4,,_xll.WSNAME(Sheet1!$B$72))</f>
        <v>Sheet1!B72</v>
      </c>
      <c r="G2" t="str">
        <f ca="1">ADDRESS(ROW(Sheet1!$B$76),COLUMN(Sheet1!$B$76),4,,_xll.WSNAME(Sheet1!$B$76))</f>
        <v>Sheet1!B76</v>
      </c>
      <c r="H2" t="str">
        <f ca="1">ADDRESS(ROW(Sheet1!$B$77),COLUMN(Sheet1!$B$77),4,,_xll.WSNAME(Sheet1!$B$77))</f>
        <v>Sheet1!B77</v>
      </c>
      <c r="I2" t="str">
        <f ca="1">ADDRESS(ROW(Sheet1!$B$78),COLUMN(Sheet1!$B$78),4,,_xll.WSNAME(Sheet1!$B$78))</f>
        <v>Sheet1!B78</v>
      </c>
      <c r="J2" t="str">
        <f ca="1">ADDRESS(ROW(Sheet1!$B$79),COLUMN(Sheet1!$B$79),4,,_xll.WSNAME(Sheet1!$B$79))</f>
        <v>Sheet1!B79</v>
      </c>
      <c r="K2" t="str">
        <f ca="1">ADDRESS(ROW(Sheet1!$B$80),COLUMN(Sheet1!$B$80),4,,_xll.WSNAME(Sheet1!$B$80))</f>
        <v>Sheet1!B80</v>
      </c>
    </row>
    <row r="3" spans="1:11">
      <c r="A3" t="s">
        <v>10</v>
      </c>
      <c r="B3">
        <f t="shared" ref="B3:K3" si="0">AVERAGE(B9:B108)</f>
        <v>9.9986562918906898</v>
      </c>
      <c r="C3">
        <f t="shared" si="0"/>
        <v>14.222246388817528</v>
      </c>
      <c r="D3">
        <f t="shared" si="0"/>
        <v>19.992018528244319</v>
      </c>
      <c r="E3">
        <f t="shared" si="0"/>
        <v>50.006997309628048</v>
      </c>
      <c r="F3">
        <f t="shared" si="0"/>
        <v>59.971769438864314</v>
      </c>
      <c r="G3">
        <f t="shared" si="0"/>
        <v>9.9978568914316313</v>
      </c>
      <c r="H3">
        <f t="shared" si="0"/>
        <v>14.235860583461738</v>
      </c>
      <c r="I3">
        <f t="shared" si="0"/>
        <v>19.997466701329316</v>
      </c>
      <c r="J3">
        <f t="shared" si="0"/>
        <v>50.074479418239143</v>
      </c>
      <c r="K3">
        <f t="shared" si="0"/>
        <v>59.97600812056168</v>
      </c>
    </row>
    <row r="4" spans="1:11">
      <c r="A4" t="s">
        <v>27</v>
      </c>
      <c r="B4">
        <f t="shared" ref="B4:K4" si="1">STDEV(B9:B108)</f>
        <v>5.3756887614073969</v>
      </c>
      <c r="C4">
        <f t="shared" si="1"/>
        <v>7.650936120070873</v>
      </c>
      <c r="D4">
        <f t="shared" si="1"/>
        <v>10.74039128373993</v>
      </c>
      <c r="E4">
        <f t="shared" si="1"/>
        <v>26.854330058820388</v>
      </c>
      <c r="F4">
        <f t="shared" si="1"/>
        <v>32.264770190015064</v>
      </c>
      <c r="G4">
        <f t="shared" si="1"/>
        <v>5.3766620267058993</v>
      </c>
      <c r="H4">
        <f t="shared" si="1"/>
        <v>7.6493660102910646</v>
      </c>
      <c r="I4">
        <f t="shared" si="1"/>
        <v>10.749067222770538</v>
      </c>
      <c r="J4">
        <f t="shared" si="1"/>
        <v>26.864424191173104</v>
      </c>
      <c r="K4">
        <f t="shared" si="1"/>
        <v>32.224642546587802</v>
      </c>
    </row>
    <row r="5" spans="1:11">
      <c r="A5" t="s">
        <v>3</v>
      </c>
      <c r="B5" s="12">
        <f t="shared" ref="B5:K5" si="2">100*B4/B3</f>
        <v>53.764111941394518</v>
      </c>
      <c r="C5" s="12">
        <f t="shared" si="2"/>
        <v>53.795553184105607</v>
      </c>
      <c r="D5" s="12">
        <f t="shared" si="2"/>
        <v>53.723396007092141</v>
      </c>
      <c r="E5" s="12">
        <f t="shared" si="2"/>
        <v>53.701144846883288</v>
      </c>
      <c r="F5" s="12">
        <f t="shared" si="2"/>
        <v>53.799930353740891</v>
      </c>
      <c r="G5" s="12">
        <f t="shared" si="2"/>
        <v>53.778145507501797</v>
      </c>
      <c r="H5" s="12">
        <f t="shared" si="2"/>
        <v>53.733077571563051</v>
      </c>
      <c r="I5" s="12">
        <f t="shared" si="2"/>
        <v>53.752144625679023</v>
      </c>
      <c r="J5" s="12">
        <f t="shared" si="2"/>
        <v>53.648933555139457</v>
      </c>
      <c r="K5" s="12">
        <f t="shared" si="2"/>
        <v>53.729221994586482</v>
      </c>
    </row>
    <row r="6" spans="1:11">
      <c r="A6" t="s">
        <v>11</v>
      </c>
      <c r="B6">
        <f t="shared" ref="B6:K6" si="3">MIN(B9:B108)</f>
        <v>1.4750025242447018</v>
      </c>
      <c r="C6">
        <f t="shared" si="3"/>
        <v>2.0988887161248599</v>
      </c>
      <c r="D6">
        <f t="shared" si="3"/>
        <v>2.9501436999428332</v>
      </c>
      <c r="E6">
        <f t="shared" si="3"/>
        <v>7.37513638789562</v>
      </c>
      <c r="F6">
        <f t="shared" si="3"/>
        <v>8.8503826793618767</v>
      </c>
      <c r="G6">
        <f t="shared" si="3"/>
        <v>1.4756198097213793</v>
      </c>
      <c r="H6">
        <f t="shared" si="3"/>
        <v>2.0997929105345698</v>
      </c>
      <c r="I6">
        <f t="shared" si="3"/>
        <v>2.9512275240901507</v>
      </c>
      <c r="J6">
        <f t="shared" si="3"/>
        <v>7.378052363141836</v>
      </c>
      <c r="K6">
        <f t="shared" si="3"/>
        <v>8.8537041382837778</v>
      </c>
    </row>
    <row r="7" spans="1:11">
      <c r="A7" t="s">
        <v>12</v>
      </c>
      <c r="B7">
        <f t="shared" ref="B7:K7" si="4">MAX(B9:B108)</f>
        <v>19.045141575889083</v>
      </c>
      <c r="C7">
        <f t="shared" si="4"/>
        <v>27.10106708811179</v>
      </c>
      <c r="D7">
        <f t="shared" si="4"/>
        <v>38.090232942641023</v>
      </c>
      <c r="E7">
        <f t="shared" si="4"/>
        <v>95.225059677914572</v>
      </c>
      <c r="F7">
        <f t="shared" si="4"/>
        <v>114.27018846516931</v>
      </c>
      <c r="G7">
        <f t="shared" si="4"/>
        <v>19.045845477731199</v>
      </c>
      <c r="H7">
        <f t="shared" si="4"/>
        <v>27.10268182294412</v>
      </c>
      <c r="I7">
        <f t="shared" si="4"/>
        <v>38.091893945716301</v>
      </c>
      <c r="J7">
        <f t="shared" si="4"/>
        <v>95.230546161921495</v>
      </c>
      <c r="K7">
        <f t="shared" si="4"/>
        <v>114.27556938188188</v>
      </c>
    </row>
    <row r="8" spans="1:11">
      <c r="A8" t="s">
        <v>28</v>
      </c>
      <c r="B8" t="str">
        <f>Sheet1!$A$68</f>
        <v>M1</v>
      </c>
      <c r="C8" t="str">
        <f>Sheet1!$A$69</f>
        <v>M2</v>
      </c>
      <c r="D8" t="str">
        <f>Sheet1!$A$70</f>
        <v>M3</v>
      </c>
      <c r="E8" t="str">
        <f>Sheet1!$A$71</f>
        <v>M4</v>
      </c>
      <c r="F8" t="str">
        <f>Sheet1!$A$72</f>
        <v>M5</v>
      </c>
      <c r="G8" t="str">
        <f>Sheet1!$A$76</f>
        <v>CV M1</v>
      </c>
      <c r="H8" t="str">
        <f>Sheet1!$A$77</f>
        <v>CV M2</v>
      </c>
      <c r="I8" t="str">
        <f>Sheet1!$A$78</f>
        <v>CV M3</v>
      </c>
      <c r="J8" t="str">
        <f>Sheet1!$A$79</f>
        <v>CV M4</v>
      </c>
      <c r="K8" t="str">
        <f>Sheet1!$A$80</f>
        <v>CV M5</v>
      </c>
    </row>
    <row r="9" spans="1:11">
      <c r="A9">
        <v>1</v>
      </c>
      <c r="B9">
        <v>10.5544887170647</v>
      </c>
      <c r="C9">
        <v>27.100960513961684</v>
      </c>
      <c r="D9">
        <v>36.48026841595361</v>
      </c>
      <c r="E9">
        <v>21.02979035217778</v>
      </c>
      <c r="F9">
        <v>55.312349969076578</v>
      </c>
      <c r="G9">
        <v>3.5867312481819726</v>
      </c>
      <c r="H9">
        <v>23.01515345362435</v>
      </c>
      <c r="I9">
        <v>15.260523977942968</v>
      </c>
      <c r="J9">
        <v>36.334157540680366</v>
      </c>
      <c r="K9">
        <v>33.047591124047948</v>
      </c>
    </row>
    <row r="10" spans="1:11">
      <c r="A10">
        <v>2</v>
      </c>
      <c r="B10">
        <v>7.0067755258908644</v>
      </c>
      <c r="C10">
        <v>15.017720111057239</v>
      </c>
      <c r="D10">
        <v>7.1819900336008358</v>
      </c>
      <c r="E10">
        <v>71.671581806029877</v>
      </c>
      <c r="F10">
        <v>98.364309782620097</v>
      </c>
      <c r="G10">
        <v>17.232750001903089</v>
      </c>
      <c r="H10">
        <v>6.086779535592612</v>
      </c>
      <c r="I10">
        <v>17.491614425976973</v>
      </c>
      <c r="J10">
        <v>84.66991894456693</v>
      </c>
      <c r="K10">
        <v>18.916102291304515</v>
      </c>
    </row>
    <row r="11" spans="1:11">
      <c r="A11">
        <v>3</v>
      </c>
      <c r="B11">
        <v>11.546084577653225</v>
      </c>
      <c r="C11">
        <v>12.599500651646327</v>
      </c>
      <c r="D11">
        <v>20.533301383243447</v>
      </c>
      <c r="E11">
        <v>59.711084917220091</v>
      </c>
      <c r="F11">
        <v>29.560088583774384</v>
      </c>
      <c r="G11">
        <v>1.4757372011272543</v>
      </c>
      <c r="H11">
        <v>16.639193946443172</v>
      </c>
      <c r="I11">
        <v>38.09011917652478</v>
      </c>
      <c r="J11">
        <v>7.3782935342379892</v>
      </c>
      <c r="K11">
        <v>8.8538871670820996</v>
      </c>
    </row>
    <row r="12" spans="1:11">
      <c r="A12">
        <v>4</v>
      </c>
      <c r="B12">
        <v>14.970179402497132</v>
      </c>
      <c r="C12">
        <v>10.679599492048629</v>
      </c>
      <c r="D12">
        <v>25.717415455724272</v>
      </c>
      <c r="E12">
        <v>62.998641385981323</v>
      </c>
      <c r="F12">
        <v>38.540304705482491</v>
      </c>
      <c r="G12">
        <v>10.355958325900808</v>
      </c>
      <c r="H12">
        <v>20.457717225927691</v>
      </c>
      <c r="I12">
        <v>2.9512275240901507</v>
      </c>
      <c r="J12">
        <v>80.096581749463468</v>
      </c>
      <c r="K12">
        <v>8.8545047183495882</v>
      </c>
    </row>
    <row r="13" spans="1:11">
      <c r="A13">
        <v>5</v>
      </c>
      <c r="B13">
        <v>18.739647273570487</v>
      </c>
      <c r="C13">
        <v>21.405361822078667</v>
      </c>
      <c r="D13">
        <v>10.102413317777597</v>
      </c>
      <c r="E13">
        <v>86.168284324321377</v>
      </c>
      <c r="F13">
        <v>63.880297809905016</v>
      </c>
      <c r="G13">
        <v>1.9992998655491749</v>
      </c>
      <c r="H13">
        <v>22.69516361996709</v>
      </c>
      <c r="I13">
        <v>3.8951700184351563</v>
      </c>
      <c r="J13">
        <v>27.784628748650004</v>
      </c>
      <c r="K13">
        <v>64.242427477940211</v>
      </c>
    </row>
    <row r="14" spans="1:11">
      <c r="A14">
        <v>6</v>
      </c>
      <c r="B14">
        <v>14.191287342884289</v>
      </c>
      <c r="C14">
        <v>15.191349415748741</v>
      </c>
      <c r="D14">
        <v>12.862172649190612</v>
      </c>
      <c r="E14">
        <v>93.782771738244051</v>
      </c>
      <c r="F14">
        <v>79.508824041214552</v>
      </c>
      <c r="G14">
        <v>12.575827580497558</v>
      </c>
      <c r="H14">
        <v>10.860296631112282</v>
      </c>
      <c r="I14">
        <v>17.97710322880717</v>
      </c>
      <c r="J14">
        <v>34.878603222850757</v>
      </c>
      <c r="K14">
        <v>23.014304405010272</v>
      </c>
    </row>
    <row r="15" spans="1:11">
      <c r="A15">
        <v>7</v>
      </c>
      <c r="B15">
        <v>2.1028383406650786</v>
      </c>
      <c r="C15">
        <v>3.1407677868704273</v>
      </c>
      <c r="D15">
        <v>31.652336604529268</v>
      </c>
      <c r="E15">
        <v>23.061986133614944</v>
      </c>
      <c r="F15">
        <v>51.782720752984304</v>
      </c>
      <c r="G15">
        <v>15.892784997769803</v>
      </c>
      <c r="H15">
        <v>9.9877115491456063</v>
      </c>
      <c r="I15">
        <v>19.80097980664172</v>
      </c>
      <c r="J15">
        <v>63.921892993570133</v>
      </c>
      <c r="K15">
        <v>114.2684334549388</v>
      </c>
    </row>
    <row r="16" spans="1:11">
      <c r="A16">
        <v>8</v>
      </c>
      <c r="B16">
        <v>6.198719952023815</v>
      </c>
      <c r="C16">
        <v>20.335754547767131</v>
      </c>
      <c r="D16">
        <v>16.550762144090779</v>
      </c>
      <c r="E16">
        <v>74.420489064516588</v>
      </c>
      <c r="F16">
        <v>24.354809824749342</v>
      </c>
      <c r="G16">
        <v>19.045207924965499</v>
      </c>
      <c r="H16">
        <v>14.955623622691965</v>
      </c>
      <c r="I16">
        <v>22.405244309990536</v>
      </c>
      <c r="J16">
        <v>26.967521314168749</v>
      </c>
      <c r="K16">
        <v>114.27556938188188</v>
      </c>
    </row>
    <row r="17" spans="1:11">
      <c r="A17">
        <v>9</v>
      </c>
      <c r="B17">
        <v>19.044351107000345</v>
      </c>
      <c r="C17">
        <v>18.877001741446374</v>
      </c>
      <c r="D17">
        <v>7.8468588929501966</v>
      </c>
      <c r="E17">
        <v>12.566579147844131</v>
      </c>
      <c r="F17">
        <v>33.084810283385032</v>
      </c>
      <c r="G17">
        <v>1.7767148682134315</v>
      </c>
      <c r="H17">
        <v>4.8580051086813478</v>
      </c>
      <c r="I17">
        <v>27.503131834467688</v>
      </c>
      <c r="J17">
        <v>43.504291111679912</v>
      </c>
      <c r="K17">
        <v>84.987381867952436</v>
      </c>
    </row>
    <row r="18" spans="1:11">
      <c r="A18">
        <v>10</v>
      </c>
      <c r="B18">
        <v>12.775539927356059</v>
      </c>
      <c r="C18">
        <v>2.3219811032126212</v>
      </c>
      <c r="D18">
        <v>38.090232942641023</v>
      </c>
      <c r="E18">
        <v>26.092758108859886</v>
      </c>
      <c r="F18">
        <v>81.178902084837418</v>
      </c>
      <c r="G18">
        <v>10.946871741522568</v>
      </c>
      <c r="H18">
        <v>16.978199989211607</v>
      </c>
      <c r="I18">
        <v>4.7959983435189519</v>
      </c>
      <c r="J18">
        <v>8.1576053718999049</v>
      </c>
      <c r="K18">
        <v>81.01814045219065</v>
      </c>
    </row>
    <row r="19" spans="1:11">
      <c r="A19">
        <v>11</v>
      </c>
      <c r="B19">
        <v>13.05898757492951</v>
      </c>
      <c r="C19">
        <v>14.861543023584293</v>
      </c>
      <c r="D19">
        <v>21.669115201142816</v>
      </c>
      <c r="E19">
        <v>15.467405328139355</v>
      </c>
      <c r="F19">
        <v>48.529387082276706</v>
      </c>
      <c r="G19">
        <v>2.9029180187563663</v>
      </c>
      <c r="H19">
        <v>21.74590222729417</v>
      </c>
      <c r="I19">
        <v>38.091893945716301</v>
      </c>
      <c r="J19">
        <v>56.22960843018852</v>
      </c>
      <c r="K19">
        <v>8.8543380228064077</v>
      </c>
    </row>
    <row r="20" spans="1:11">
      <c r="A20">
        <v>12</v>
      </c>
      <c r="B20">
        <v>5.0089330616484187</v>
      </c>
      <c r="C20">
        <v>5.1616396826625328</v>
      </c>
      <c r="D20">
        <v>31.107258036060912</v>
      </c>
      <c r="E20">
        <v>32.605112249511429</v>
      </c>
      <c r="F20">
        <v>114.26826890352743</v>
      </c>
      <c r="G20">
        <v>15.360925783309442</v>
      </c>
      <c r="H20">
        <v>27.101424992959309</v>
      </c>
      <c r="I20">
        <v>30.452314127428242</v>
      </c>
      <c r="J20">
        <v>55.374491556291154</v>
      </c>
      <c r="K20">
        <v>106.40906637052744</v>
      </c>
    </row>
    <row r="21" spans="1:11">
      <c r="A21">
        <v>13</v>
      </c>
      <c r="B21">
        <v>18.32492086737296</v>
      </c>
      <c r="C21">
        <v>17.496456260400649</v>
      </c>
      <c r="D21">
        <v>20.283799073905207</v>
      </c>
      <c r="E21">
        <v>18.93689103058685</v>
      </c>
      <c r="F21">
        <v>114.2692587043768</v>
      </c>
      <c r="G21">
        <v>5.4477009032673207</v>
      </c>
      <c r="H21">
        <v>20.201074842251941</v>
      </c>
      <c r="I21">
        <v>12.23537945136434</v>
      </c>
      <c r="J21">
        <v>62.259173344812524</v>
      </c>
      <c r="K21">
        <v>46.1184740339991</v>
      </c>
    </row>
    <row r="22" spans="1:11">
      <c r="A22">
        <v>14</v>
      </c>
      <c r="B22">
        <v>2.8673354076755175</v>
      </c>
      <c r="C22">
        <v>6.227424181336076</v>
      </c>
      <c r="D22">
        <v>9.0342663230230755</v>
      </c>
      <c r="E22">
        <v>65.667531258557233</v>
      </c>
      <c r="F22">
        <v>72.000817916731265</v>
      </c>
      <c r="G22">
        <v>4.1056150405957297</v>
      </c>
      <c r="H22">
        <v>6.8952342045575357</v>
      </c>
      <c r="I22">
        <v>10.044102543082547</v>
      </c>
      <c r="J22">
        <v>87.657846840386838</v>
      </c>
      <c r="K22">
        <v>87.285519218460138</v>
      </c>
    </row>
    <row r="23" spans="1:11">
      <c r="A23">
        <v>15</v>
      </c>
      <c r="B23">
        <v>6.4780413602854772</v>
      </c>
      <c r="C23">
        <v>18.787837599530381</v>
      </c>
      <c r="D23">
        <v>3.436115362121368</v>
      </c>
      <c r="E23">
        <v>45.691663893607917</v>
      </c>
      <c r="F23">
        <v>71.131698708623162</v>
      </c>
      <c r="G23">
        <v>6.7092146082408828</v>
      </c>
      <c r="H23">
        <v>19.358071073832292</v>
      </c>
      <c r="I23">
        <v>38.09153824365513</v>
      </c>
      <c r="J23">
        <v>56.681273582005339</v>
      </c>
      <c r="K23">
        <v>38.128864671188282</v>
      </c>
    </row>
    <row r="24" spans="1:11">
      <c r="A24">
        <v>16</v>
      </c>
      <c r="B24">
        <v>10.162215699513053</v>
      </c>
      <c r="C24">
        <v>22.614054729361552</v>
      </c>
      <c r="D24">
        <v>35.594383302650613</v>
      </c>
      <c r="E24">
        <v>9.2724190360919057</v>
      </c>
      <c r="F24">
        <v>46.524985406294981</v>
      </c>
      <c r="G24">
        <v>12.658190260002726</v>
      </c>
      <c r="H24">
        <v>24.27328446744243</v>
      </c>
      <c r="I24">
        <v>23.18233506323763</v>
      </c>
      <c r="J24">
        <v>95.225799981644059</v>
      </c>
      <c r="K24">
        <v>20.116740592491837</v>
      </c>
    </row>
    <row r="25" spans="1:11">
      <c r="A25">
        <v>17</v>
      </c>
      <c r="B25">
        <v>15.326899150754338</v>
      </c>
      <c r="C25">
        <v>6.9789858681660535</v>
      </c>
      <c r="D25">
        <v>25.311318680893283</v>
      </c>
      <c r="E25">
        <v>50.910136325594436</v>
      </c>
      <c r="F25">
        <v>23.163953894549788</v>
      </c>
      <c r="G25">
        <v>1.4756198097213793</v>
      </c>
      <c r="H25">
        <v>2.0998574320657335</v>
      </c>
      <c r="I25">
        <v>3.2305189069281086</v>
      </c>
      <c r="J25">
        <v>54.737829879617017</v>
      </c>
      <c r="K25">
        <v>16.206937475728278</v>
      </c>
    </row>
    <row r="26" spans="1:11">
      <c r="A26">
        <v>18</v>
      </c>
      <c r="B26">
        <v>11.076425869442211</v>
      </c>
      <c r="C26">
        <v>8.9218642503696302</v>
      </c>
      <c r="D26">
        <v>29.69567626380643</v>
      </c>
      <c r="E26">
        <v>79.7865060644301</v>
      </c>
      <c r="F26">
        <v>36.910896685553141</v>
      </c>
      <c r="G26">
        <v>9.9130591106616723</v>
      </c>
      <c r="H26">
        <v>24.559887391062269</v>
      </c>
      <c r="I26">
        <v>21.713141223799688</v>
      </c>
      <c r="J26">
        <v>95.230546161921495</v>
      </c>
      <c r="K26">
        <v>74.788951491592528</v>
      </c>
    </row>
    <row r="27" spans="1:11">
      <c r="A27">
        <v>19</v>
      </c>
      <c r="B27">
        <v>14.671693084336566</v>
      </c>
      <c r="C27">
        <v>3.3744895919851996</v>
      </c>
      <c r="D27">
        <v>13.46292240944366</v>
      </c>
      <c r="E27">
        <v>49.952816278224851</v>
      </c>
      <c r="F27">
        <v>28.863504237586497</v>
      </c>
      <c r="G27">
        <v>17.623488034735821</v>
      </c>
      <c r="H27">
        <v>7.4550925513330819</v>
      </c>
      <c r="I27">
        <v>27.06422713192179</v>
      </c>
      <c r="J27">
        <v>65.964529866150599</v>
      </c>
      <c r="K27">
        <v>8.8541462112311464</v>
      </c>
    </row>
    <row r="28" spans="1:11">
      <c r="A28">
        <v>20</v>
      </c>
      <c r="B28">
        <v>12.124621249623313</v>
      </c>
      <c r="C28">
        <v>19.509165250711128</v>
      </c>
      <c r="D28">
        <v>17.903395289568376</v>
      </c>
      <c r="E28">
        <v>44.787001532360954</v>
      </c>
      <c r="F28">
        <v>20.857019618808952</v>
      </c>
      <c r="G28">
        <v>18.626620837289607</v>
      </c>
      <c r="H28">
        <v>15.304583616219684</v>
      </c>
      <c r="I28">
        <v>29.283189499361292</v>
      </c>
      <c r="J28">
        <v>50.355692804273282</v>
      </c>
      <c r="K28">
        <v>82.300408412324217</v>
      </c>
    </row>
    <row r="29" spans="1:11">
      <c r="A29">
        <v>21</v>
      </c>
      <c r="B29">
        <v>1.475091058429574</v>
      </c>
      <c r="C29">
        <v>4.1962179547626057</v>
      </c>
      <c r="D29">
        <v>8.6087970254740789</v>
      </c>
      <c r="E29">
        <v>64.12989156233597</v>
      </c>
      <c r="F29">
        <v>34.140055849113132</v>
      </c>
      <c r="G29">
        <v>3.1217212369007417</v>
      </c>
      <c r="H29">
        <v>3.3495150714619411</v>
      </c>
      <c r="I29">
        <v>37.290027024443376</v>
      </c>
      <c r="J29">
        <v>42.214224039185581</v>
      </c>
      <c r="K29">
        <v>57.529365225107632</v>
      </c>
    </row>
    <row r="30" spans="1:11">
      <c r="A30">
        <v>22</v>
      </c>
      <c r="B30">
        <v>3.6287342115856456</v>
      </c>
      <c r="C30">
        <v>14.414604757740006</v>
      </c>
      <c r="D30">
        <v>2.9512713209469577</v>
      </c>
      <c r="E30">
        <v>92.626112097238533</v>
      </c>
      <c r="F30">
        <v>66.497986134878801</v>
      </c>
      <c r="G30">
        <v>1.5546593273853577</v>
      </c>
      <c r="H30">
        <v>16.051727200819428</v>
      </c>
      <c r="I30">
        <v>24.316158028119133</v>
      </c>
      <c r="J30">
        <v>7.378052363141836</v>
      </c>
      <c r="K30">
        <v>72.870670698757777</v>
      </c>
    </row>
    <row r="31" spans="1:11">
      <c r="A31">
        <v>23</v>
      </c>
      <c r="B31">
        <v>12.376471992445754</v>
      </c>
      <c r="C31">
        <v>11.089267999679285</v>
      </c>
      <c r="D31">
        <v>20.065694934216953</v>
      </c>
      <c r="E31">
        <v>7.37513638789562</v>
      </c>
      <c r="F31">
        <v>59.653278128475186</v>
      </c>
      <c r="G31">
        <v>14.006946066284238</v>
      </c>
      <c r="H31">
        <v>3.4007973121623984</v>
      </c>
      <c r="I31">
        <v>34.772433561861305</v>
      </c>
      <c r="J31">
        <v>71.256961121523489</v>
      </c>
      <c r="K31">
        <v>54.894128740581031</v>
      </c>
    </row>
    <row r="32" spans="1:11">
      <c r="A32">
        <v>24</v>
      </c>
      <c r="B32">
        <v>2.7099785379889418</v>
      </c>
      <c r="C32">
        <v>13.595529715116399</v>
      </c>
      <c r="D32">
        <v>4.0527678897422419</v>
      </c>
      <c r="E32">
        <v>81.917869892768024</v>
      </c>
      <c r="F32">
        <v>85.232890920940164</v>
      </c>
      <c r="G32">
        <v>7.9262077563460229</v>
      </c>
      <c r="H32">
        <v>23.634817024814474</v>
      </c>
      <c r="I32">
        <v>2.9514138905079856</v>
      </c>
      <c r="J32">
        <v>70.023545005128199</v>
      </c>
      <c r="K32">
        <v>103.47979452288584</v>
      </c>
    </row>
    <row r="33" spans="1:11">
      <c r="A33">
        <v>25</v>
      </c>
      <c r="B33">
        <v>16.525460396778801</v>
      </c>
      <c r="C33">
        <v>12.927084439005865</v>
      </c>
      <c r="D33">
        <v>12.151002694406188</v>
      </c>
      <c r="E33">
        <v>59.045260956925731</v>
      </c>
      <c r="F33">
        <v>94.945197827736081</v>
      </c>
      <c r="G33">
        <v>13.214865287697366</v>
      </c>
      <c r="H33">
        <v>4.8140722530955848</v>
      </c>
      <c r="I33">
        <v>6.7556711833979133</v>
      </c>
      <c r="J33">
        <v>91.352325098604624</v>
      </c>
      <c r="K33">
        <v>48.580171323535005</v>
      </c>
    </row>
    <row r="34" spans="1:11">
      <c r="A34">
        <v>26</v>
      </c>
      <c r="B34">
        <v>9.0673990865942216</v>
      </c>
      <c r="C34">
        <v>14.159967551334574</v>
      </c>
      <c r="D34">
        <v>30.899129915957701</v>
      </c>
      <c r="E34">
        <v>40.549834691263364</v>
      </c>
      <c r="F34">
        <v>8.8503826793618767</v>
      </c>
      <c r="G34">
        <v>11.453994692077732</v>
      </c>
      <c r="H34">
        <v>17.242401613186381</v>
      </c>
      <c r="I34">
        <v>5.2451959584255219</v>
      </c>
      <c r="J34">
        <v>63.689618571578826</v>
      </c>
      <c r="K34">
        <v>113.58219298591489</v>
      </c>
    </row>
    <row r="35" spans="1:11">
      <c r="A35">
        <v>27</v>
      </c>
      <c r="B35">
        <v>10.523928783820182</v>
      </c>
      <c r="C35">
        <v>2.1059079564415195</v>
      </c>
      <c r="D35">
        <v>29.149725644421054</v>
      </c>
      <c r="E35">
        <v>71.323214695634462</v>
      </c>
      <c r="F35">
        <v>8.8890354491714056</v>
      </c>
      <c r="G35">
        <v>5.9812275928957499</v>
      </c>
      <c r="H35">
        <v>12.567818463391006</v>
      </c>
      <c r="I35">
        <v>31.040884267705778</v>
      </c>
      <c r="J35">
        <v>53.996314139524834</v>
      </c>
      <c r="K35">
        <v>70.115675049750578</v>
      </c>
    </row>
    <row r="36" spans="1:11">
      <c r="A36">
        <v>28</v>
      </c>
      <c r="B36">
        <v>5.5604071766750121</v>
      </c>
      <c r="C36">
        <v>11.248817595468395</v>
      </c>
      <c r="D36">
        <v>17.071776666978323</v>
      </c>
      <c r="E36">
        <v>32.239651240337921</v>
      </c>
      <c r="F36">
        <v>65.460510133527578</v>
      </c>
      <c r="G36">
        <v>12.904652068519677</v>
      </c>
      <c r="H36">
        <v>11.295041334800333</v>
      </c>
      <c r="I36">
        <v>8.7814409945153535</v>
      </c>
      <c r="J36">
        <v>7.3785384143104631</v>
      </c>
      <c r="K36">
        <v>114.27276700732074</v>
      </c>
    </row>
    <row r="37" spans="1:11">
      <c r="A37">
        <v>29</v>
      </c>
      <c r="B37">
        <v>15.63042216451278</v>
      </c>
      <c r="C37">
        <v>12.203803990997287</v>
      </c>
      <c r="D37">
        <v>25.022335960716248</v>
      </c>
      <c r="E37">
        <v>7.3763477033269966</v>
      </c>
      <c r="F37">
        <v>75.140057116722645</v>
      </c>
      <c r="G37">
        <v>15.062882655902468</v>
      </c>
      <c r="H37">
        <v>27.100594411773507</v>
      </c>
      <c r="I37">
        <v>21.37751582729355</v>
      </c>
      <c r="J37">
        <v>64.69939761408807</v>
      </c>
      <c r="K37">
        <v>92.581687911418186</v>
      </c>
    </row>
    <row r="38" spans="1:11">
      <c r="A38">
        <v>30</v>
      </c>
      <c r="B38">
        <v>11.364751119970018</v>
      </c>
      <c r="C38">
        <v>16.356666931458687</v>
      </c>
      <c r="D38">
        <v>2.9501436999428332</v>
      </c>
      <c r="E38">
        <v>19.755507856284538</v>
      </c>
      <c r="F38">
        <v>89.464978551660337</v>
      </c>
      <c r="G38">
        <v>18.229863376514263</v>
      </c>
      <c r="H38">
        <v>19.21888928440778</v>
      </c>
      <c r="I38">
        <v>37.496160320538408</v>
      </c>
      <c r="J38">
        <v>16.811967862970491</v>
      </c>
      <c r="K38">
        <v>59.637671954001028</v>
      </c>
    </row>
    <row r="39" spans="1:11">
      <c r="A39">
        <v>31</v>
      </c>
      <c r="B39">
        <v>10.250284549075893</v>
      </c>
      <c r="C39">
        <v>10.106550851050665</v>
      </c>
      <c r="D39">
        <v>28.891438855579285</v>
      </c>
      <c r="E39">
        <v>88.067212829874933</v>
      </c>
      <c r="F39">
        <v>68.26648920710187</v>
      </c>
      <c r="G39">
        <v>12.327592076195844</v>
      </c>
      <c r="H39">
        <v>2.8113299861907528</v>
      </c>
      <c r="I39">
        <v>19.198899330374406</v>
      </c>
      <c r="J39">
        <v>67.890585476444528</v>
      </c>
      <c r="K39">
        <v>24.52190099074766</v>
      </c>
    </row>
    <row r="40" spans="1:11">
      <c r="A40">
        <v>32</v>
      </c>
      <c r="B40">
        <v>10.067412640485703</v>
      </c>
      <c r="C40">
        <v>4.7267591108072295</v>
      </c>
      <c r="D40">
        <v>2.9511661434328196</v>
      </c>
      <c r="E40">
        <v>49.05002412607017</v>
      </c>
      <c r="F40">
        <v>27.222830917689613</v>
      </c>
      <c r="G40">
        <v>9.4273411297440859</v>
      </c>
      <c r="H40">
        <v>2.9773451565862703</v>
      </c>
      <c r="I40">
        <v>14.097136270587619</v>
      </c>
      <c r="J40">
        <v>81.061145997084424</v>
      </c>
      <c r="K40">
        <v>79.802360478237134</v>
      </c>
    </row>
    <row r="41" spans="1:11">
      <c r="A41">
        <v>33</v>
      </c>
      <c r="B41">
        <v>9.9375231614978645</v>
      </c>
      <c r="C41">
        <v>2.0994870893364874</v>
      </c>
      <c r="D41">
        <v>19.685377244312523</v>
      </c>
      <c r="E41">
        <v>76.077512135390066</v>
      </c>
      <c r="F41">
        <v>14.070215614174938</v>
      </c>
      <c r="G41">
        <v>2.3635252845450165</v>
      </c>
      <c r="H41">
        <v>22.300803624265335</v>
      </c>
      <c r="I41">
        <v>35.439849331872821</v>
      </c>
      <c r="J41">
        <v>7.3786589052864642</v>
      </c>
      <c r="K41">
        <v>64.625098406416086</v>
      </c>
    </row>
    <row r="42" spans="1:11">
      <c r="A42">
        <v>34</v>
      </c>
      <c r="B42">
        <v>19.044526566013808</v>
      </c>
      <c r="C42">
        <v>11.830902107833383</v>
      </c>
      <c r="D42">
        <v>22.178963699514753</v>
      </c>
      <c r="E42">
        <v>72.177265556745368</v>
      </c>
      <c r="F42">
        <v>87.638354452804975</v>
      </c>
      <c r="G42">
        <v>14.979496812440063</v>
      </c>
      <c r="H42">
        <v>17.080608642484844</v>
      </c>
      <c r="I42">
        <v>6.2071506654062363</v>
      </c>
      <c r="J42">
        <v>24.345739739499489</v>
      </c>
      <c r="K42">
        <v>48.194192153849691</v>
      </c>
    </row>
    <row r="43" spans="1:11">
      <c r="A43">
        <v>35</v>
      </c>
      <c r="B43">
        <v>15.119371298010215</v>
      </c>
      <c r="C43">
        <v>20.581429905485646</v>
      </c>
      <c r="D43">
        <v>34.197348045292657</v>
      </c>
      <c r="E43">
        <v>11.239324434928449</v>
      </c>
      <c r="F43">
        <v>9.860763144845258</v>
      </c>
      <c r="G43">
        <v>13.650914032143868</v>
      </c>
      <c r="H43">
        <v>2.480250495871096</v>
      </c>
      <c r="I43">
        <v>24.769380918211457</v>
      </c>
      <c r="J43">
        <v>49.745693126389675</v>
      </c>
      <c r="K43">
        <v>101.91872833437886</v>
      </c>
    </row>
    <row r="44" spans="1:11">
      <c r="A44">
        <v>36</v>
      </c>
      <c r="B44">
        <v>3.5583462418677403</v>
      </c>
      <c r="C44">
        <v>6.6172407558003599</v>
      </c>
      <c r="D44">
        <v>5.6823226450674502</v>
      </c>
      <c r="E44">
        <v>22.295380116410861</v>
      </c>
      <c r="F44">
        <v>8.8528976937819408</v>
      </c>
      <c r="G44">
        <v>13.869690658380172</v>
      </c>
      <c r="H44">
        <v>5.3371321784851533</v>
      </c>
      <c r="I44">
        <v>21.931699137011883</v>
      </c>
      <c r="J44">
        <v>29.481773181089782</v>
      </c>
      <c r="K44">
        <v>28.751970819367752</v>
      </c>
    </row>
    <row r="45" spans="1:11">
      <c r="A45">
        <v>37</v>
      </c>
      <c r="B45">
        <v>17.834624464591556</v>
      </c>
      <c r="C45">
        <v>16.731699168512538</v>
      </c>
      <c r="D45">
        <v>2.9506282655239291</v>
      </c>
      <c r="E45">
        <v>55.977604499756225</v>
      </c>
      <c r="F45">
        <v>103.25022045246408</v>
      </c>
      <c r="G45">
        <v>2.5483923385007472</v>
      </c>
      <c r="H45">
        <v>21.09312871761372</v>
      </c>
      <c r="I45">
        <v>3.6343624159118124</v>
      </c>
      <c r="J45">
        <v>10.442528460924322</v>
      </c>
      <c r="K45">
        <v>52.32306140480523</v>
      </c>
    </row>
    <row r="46" spans="1:11">
      <c r="A46">
        <v>38</v>
      </c>
      <c r="B46">
        <v>15.7111584665455</v>
      </c>
      <c r="C46">
        <v>21.874762201890878</v>
      </c>
      <c r="D46">
        <v>30.540890006282506</v>
      </c>
      <c r="E46">
        <v>61.274986068257022</v>
      </c>
      <c r="F46">
        <v>93.575127370375</v>
      </c>
      <c r="G46">
        <v>8.3912374212508372</v>
      </c>
      <c r="H46">
        <v>4.4381225914432454</v>
      </c>
      <c r="I46">
        <v>16.262565476974178</v>
      </c>
      <c r="J46">
        <v>58.591397065268779</v>
      </c>
      <c r="K46">
        <v>13.54893415757752</v>
      </c>
    </row>
    <row r="47" spans="1:11">
      <c r="A47">
        <v>39</v>
      </c>
      <c r="B47">
        <v>11.17524071092582</v>
      </c>
      <c r="C47">
        <v>19.158633536272188</v>
      </c>
      <c r="D47">
        <v>23.121319622150949</v>
      </c>
      <c r="E47">
        <v>89.916659761480517</v>
      </c>
      <c r="F47">
        <v>67.019817428363652</v>
      </c>
      <c r="G47">
        <v>6.3145575130861546</v>
      </c>
      <c r="H47">
        <v>8.3649746430615135</v>
      </c>
      <c r="I47">
        <v>10.279015487693654</v>
      </c>
      <c r="J47">
        <v>52.047694700844595</v>
      </c>
      <c r="K47">
        <v>66.483998308294588</v>
      </c>
    </row>
    <row r="48" spans="1:11">
      <c r="A48">
        <v>40</v>
      </c>
      <c r="B48">
        <v>9.5562758139350947</v>
      </c>
      <c r="C48">
        <v>3.8316271443262582</v>
      </c>
      <c r="D48">
        <v>26.916394639366217</v>
      </c>
      <c r="E48">
        <v>62.187378265286611</v>
      </c>
      <c r="F48">
        <v>17.727484469447305</v>
      </c>
      <c r="G48">
        <v>19.045793228462465</v>
      </c>
      <c r="H48">
        <v>2.5421120177719323</v>
      </c>
      <c r="I48">
        <v>23.860860535169</v>
      </c>
      <c r="J48">
        <v>60.078934195001352</v>
      </c>
      <c r="K48">
        <v>60.550116052290207</v>
      </c>
    </row>
    <row r="49" spans="1:11">
      <c r="A49">
        <v>41</v>
      </c>
      <c r="B49">
        <v>19.045141575889083</v>
      </c>
      <c r="C49">
        <v>15.441925798836142</v>
      </c>
      <c r="D49">
        <v>22.56303456590927</v>
      </c>
      <c r="E49">
        <v>7.3755042129799335</v>
      </c>
      <c r="F49">
        <v>20.308077344177949</v>
      </c>
      <c r="G49">
        <v>5.4009875182821823</v>
      </c>
      <c r="H49">
        <v>7.2640091200476373</v>
      </c>
      <c r="I49">
        <v>20.307799207740992</v>
      </c>
      <c r="J49">
        <v>30.755805986637021</v>
      </c>
      <c r="K49">
        <v>97.119605010704987</v>
      </c>
    </row>
    <row r="50" spans="1:11">
      <c r="A50">
        <v>42</v>
      </c>
      <c r="B50">
        <v>13.139571660151226</v>
      </c>
      <c r="C50">
        <v>16.273922556249246</v>
      </c>
      <c r="D50">
        <v>35.155342715277968</v>
      </c>
      <c r="E50">
        <v>10.13932281012745</v>
      </c>
      <c r="F50">
        <v>62.436543542776704</v>
      </c>
      <c r="G50">
        <v>18.934713937078385</v>
      </c>
      <c r="H50">
        <v>12.820676448474135</v>
      </c>
      <c r="I50">
        <v>31.673460134112236</v>
      </c>
      <c r="J50">
        <v>22.765939727890025</v>
      </c>
      <c r="K50">
        <v>58.428626158610328</v>
      </c>
    </row>
    <row r="51" spans="1:11">
      <c r="A51">
        <v>43</v>
      </c>
      <c r="B51">
        <v>13.744431282929126</v>
      </c>
      <c r="C51">
        <v>17.143625593856214</v>
      </c>
      <c r="D51">
        <v>6.1568852613248541</v>
      </c>
      <c r="E51">
        <v>28.510649190485239</v>
      </c>
      <c r="F51">
        <v>92.434458481847884</v>
      </c>
      <c r="G51">
        <v>17.021671642669592</v>
      </c>
      <c r="H51">
        <v>13.380905446410807</v>
      </c>
      <c r="I51">
        <v>30.95016071073427</v>
      </c>
      <c r="J51">
        <v>72.281765906232678</v>
      </c>
      <c r="K51">
        <v>30.222756328516482</v>
      </c>
    </row>
    <row r="52" spans="1:11">
      <c r="A52">
        <v>44</v>
      </c>
      <c r="B52">
        <v>4.0490258341867982</v>
      </c>
      <c r="C52">
        <v>25.402005102631819</v>
      </c>
      <c r="D52">
        <v>3.083588695799544</v>
      </c>
      <c r="E52">
        <v>65.230351471282859</v>
      </c>
      <c r="F52">
        <v>39.228885957550894</v>
      </c>
      <c r="G52">
        <v>10.08667725562491</v>
      </c>
      <c r="H52">
        <v>18.859072031450765</v>
      </c>
      <c r="I52">
        <v>18.729027846027591</v>
      </c>
      <c r="J52">
        <v>46.338432883294445</v>
      </c>
      <c r="K52">
        <v>71.218290647103203</v>
      </c>
    </row>
    <row r="53" spans="1:11">
      <c r="A53">
        <v>45</v>
      </c>
      <c r="B53">
        <v>3.9719510424692017</v>
      </c>
      <c r="C53">
        <v>24.698080853527248</v>
      </c>
      <c r="D53">
        <v>26.465488181820124</v>
      </c>
      <c r="E53">
        <v>56.507662459682237</v>
      </c>
      <c r="F53">
        <v>56.163899945029073</v>
      </c>
      <c r="G53">
        <v>7.5187913504062491</v>
      </c>
      <c r="H53">
        <v>5.6768908694202436</v>
      </c>
      <c r="I53">
        <v>21.838744247391553</v>
      </c>
      <c r="J53">
        <v>31.908451546635359</v>
      </c>
      <c r="K53">
        <v>94.478512119970773</v>
      </c>
    </row>
    <row r="54" spans="1:11">
      <c r="A54">
        <v>46</v>
      </c>
      <c r="B54">
        <v>6.7577847479332451</v>
      </c>
      <c r="C54">
        <v>25.85069747786887</v>
      </c>
      <c r="D54">
        <v>6.6024234214041799</v>
      </c>
      <c r="E54">
        <v>69.779820000988479</v>
      </c>
      <c r="F54">
        <v>88.609308196092385</v>
      </c>
      <c r="G54">
        <v>12.247893421311913</v>
      </c>
      <c r="H54">
        <v>18.9913486255031</v>
      </c>
      <c r="I54">
        <v>28.625389898798929</v>
      </c>
      <c r="J54">
        <v>94.648648197919428</v>
      </c>
      <c r="K54">
        <v>107.61298031769087</v>
      </c>
    </row>
    <row r="55" spans="1:11">
      <c r="A55">
        <v>47</v>
      </c>
      <c r="B55">
        <v>17.659323560010257</v>
      </c>
      <c r="C55">
        <v>18.063625120029666</v>
      </c>
      <c r="D55">
        <v>4.5256036774653108</v>
      </c>
      <c r="E55">
        <v>52.800751318975948</v>
      </c>
      <c r="F55">
        <v>112.77830122969986</v>
      </c>
      <c r="G55">
        <v>19.045014963917748</v>
      </c>
      <c r="H55">
        <v>9.5496751808786104</v>
      </c>
      <c r="I55">
        <v>20.077112065089164</v>
      </c>
      <c r="J55">
        <v>61.692481398058504</v>
      </c>
      <c r="K55">
        <v>60.951780755821744</v>
      </c>
    </row>
    <row r="56" spans="1:11">
      <c r="A56">
        <v>48</v>
      </c>
      <c r="B56">
        <v>15.963379633145854</v>
      </c>
      <c r="C56">
        <v>13.186118429848561</v>
      </c>
      <c r="D56">
        <v>38.088749825217562</v>
      </c>
      <c r="E56">
        <v>78.079321736465118</v>
      </c>
      <c r="F56">
        <v>82.060736189463256</v>
      </c>
      <c r="G56">
        <v>14.594406110894891</v>
      </c>
      <c r="H56">
        <v>3.854998430485221</v>
      </c>
      <c r="I56">
        <v>4.5153574445520741</v>
      </c>
      <c r="J56">
        <v>12.47391873509938</v>
      </c>
      <c r="K56">
        <v>51.051402109562417</v>
      </c>
    </row>
    <row r="57" spans="1:11">
      <c r="A57">
        <v>49</v>
      </c>
      <c r="B57">
        <v>2.229446446883685</v>
      </c>
      <c r="C57">
        <v>2.5648460771165142</v>
      </c>
      <c r="D57">
        <v>7.2484466724140724</v>
      </c>
      <c r="E57">
        <v>14.571794872260025</v>
      </c>
      <c r="F57">
        <v>14.80477921915285</v>
      </c>
      <c r="G57">
        <v>11.39605516886917</v>
      </c>
      <c r="H57">
        <v>15.265293464030787</v>
      </c>
      <c r="I57">
        <v>13.095398029168361</v>
      </c>
      <c r="J57">
        <v>14.311919510780598</v>
      </c>
      <c r="K57">
        <v>99.885649271453971</v>
      </c>
    </row>
    <row r="58" spans="1:11">
      <c r="A58">
        <v>50</v>
      </c>
      <c r="B58">
        <v>4.5589902893810414</v>
      </c>
      <c r="C58">
        <v>16.001006870903066</v>
      </c>
      <c r="D58">
        <v>23.265468847312576</v>
      </c>
      <c r="E58">
        <v>23.983146230122816</v>
      </c>
      <c r="F58">
        <v>8.8515357800008765</v>
      </c>
      <c r="G58">
        <v>7.2002833197634226</v>
      </c>
      <c r="H58">
        <v>17.498259023551601</v>
      </c>
      <c r="I58">
        <v>23.319820770355811</v>
      </c>
      <c r="J58">
        <v>83.658090611909842</v>
      </c>
      <c r="K58">
        <v>62.716451864820847</v>
      </c>
    </row>
    <row r="59" spans="1:11">
      <c r="A59">
        <v>51</v>
      </c>
      <c r="B59">
        <v>16.884503334757859</v>
      </c>
      <c r="C59">
        <v>15.531321868872674</v>
      </c>
      <c r="D59">
        <v>18.614699945350615</v>
      </c>
      <c r="E59">
        <v>66.83215461530547</v>
      </c>
      <c r="F59">
        <v>42.338539199337077</v>
      </c>
      <c r="G59">
        <v>15.613109762191883</v>
      </c>
      <c r="H59">
        <v>16.420862093483581</v>
      </c>
      <c r="I59">
        <v>31.448884321621961</v>
      </c>
      <c r="J59">
        <v>19.19193031120383</v>
      </c>
      <c r="K59">
        <v>76.671014757194101</v>
      </c>
    </row>
    <row r="60" spans="1:11">
      <c r="A60">
        <v>52</v>
      </c>
      <c r="B60">
        <v>13.362009488294099</v>
      </c>
      <c r="C60">
        <v>18.157150285610758</v>
      </c>
      <c r="D60">
        <v>14.197044447914456</v>
      </c>
      <c r="E60">
        <v>7.8646554164805647</v>
      </c>
      <c r="F60">
        <v>90.409511563534409</v>
      </c>
      <c r="G60">
        <v>13.482766347897037</v>
      </c>
      <c r="H60">
        <v>18.414375695519539</v>
      </c>
      <c r="I60">
        <v>5.7924405186606984</v>
      </c>
      <c r="J60">
        <v>67.086392133142212</v>
      </c>
      <c r="K60">
        <v>68.348226910267854</v>
      </c>
    </row>
    <row r="61" spans="1:11">
      <c r="A61">
        <v>53</v>
      </c>
      <c r="B61">
        <v>13.5116016888059</v>
      </c>
      <c r="C61">
        <v>21.654315776185822</v>
      </c>
      <c r="D61">
        <v>28.199824458547354</v>
      </c>
      <c r="E61">
        <v>79.029591024897215</v>
      </c>
      <c r="F61">
        <v>91.545635968197189</v>
      </c>
      <c r="G61">
        <v>3.1931018140707694</v>
      </c>
      <c r="H61">
        <v>11.848722142915145</v>
      </c>
      <c r="I61">
        <v>29.512744977578297</v>
      </c>
      <c r="J61">
        <v>46.777257870352912</v>
      </c>
      <c r="K61">
        <v>9.5781649020959456</v>
      </c>
    </row>
    <row r="62" spans="1:11">
      <c r="A62">
        <v>54</v>
      </c>
      <c r="B62">
        <v>11.859036185248076</v>
      </c>
      <c r="C62">
        <v>7.7382572631472968</v>
      </c>
      <c r="D62">
        <v>24.67397767913894</v>
      </c>
      <c r="E62">
        <v>37.686378726833105</v>
      </c>
      <c r="F62">
        <v>70.05032929936813</v>
      </c>
      <c r="G62">
        <v>9.5133127176367598</v>
      </c>
      <c r="H62">
        <v>5.7883023888370291</v>
      </c>
      <c r="I62">
        <v>33.822862171526531</v>
      </c>
      <c r="J62">
        <v>71.854117604048014</v>
      </c>
      <c r="K62">
        <v>87.668942668290271</v>
      </c>
    </row>
    <row r="63" spans="1:11">
      <c r="A63">
        <v>55</v>
      </c>
      <c r="B63">
        <v>12.075739224335685</v>
      </c>
      <c r="C63">
        <v>13.450197272533714</v>
      </c>
      <c r="D63">
        <v>23.627174301144485</v>
      </c>
      <c r="E63">
        <v>31.037184382667387</v>
      </c>
      <c r="F63">
        <v>69.302517133309422</v>
      </c>
      <c r="G63">
        <v>5.0172585893700932</v>
      </c>
      <c r="H63">
        <v>3.5946364144459553</v>
      </c>
      <c r="I63">
        <v>25.783100109421959</v>
      </c>
      <c r="J63">
        <v>39.477520610845502</v>
      </c>
      <c r="K63">
        <v>8.8537041382837778</v>
      </c>
    </row>
    <row r="64" spans="1:11">
      <c r="A64">
        <v>56</v>
      </c>
      <c r="B64">
        <v>2.5347824192452806</v>
      </c>
      <c r="C64">
        <v>5.0179272076155268</v>
      </c>
      <c r="D64">
        <v>24.481396455182455</v>
      </c>
      <c r="E64">
        <v>68.38623401507256</v>
      </c>
      <c r="F64">
        <v>32.40408734188258</v>
      </c>
      <c r="G64">
        <v>14.483304457389124</v>
      </c>
      <c r="H64">
        <v>7.9013158366405802</v>
      </c>
      <c r="I64">
        <v>7.5248279091048538</v>
      </c>
      <c r="J64">
        <v>33.529904616659742</v>
      </c>
      <c r="K64">
        <v>32.167405746490083</v>
      </c>
    </row>
    <row r="65" spans="1:11">
      <c r="A65">
        <v>57</v>
      </c>
      <c r="B65">
        <v>18.703909836782806</v>
      </c>
      <c r="C65">
        <v>20.838826391543403</v>
      </c>
      <c r="D65">
        <v>5.6005207267502088</v>
      </c>
      <c r="E65">
        <v>53.883385640682079</v>
      </c>
      <c r="F65">
        <v>44.161726578227977</v>
      </c>
      <c r="G65">
        <v>11.047747245774737</v>
      </c>
      <c r="H65">
        <v>6.5977877622287391</v>
      </c>
      <c r="I65">
        <v>15.911928028885837</v>
      </c>
      <c r="J65">
        <v>12.910141500538312</v>
      </c>
      <c r="K65">
        <v>62.057359234851781</v>
      </c>
    </row>
    <row r="66" spans="1:11">
      <c r="A66">
        <v>58</v>
      </c>
      <c r="B66">
        <v>2.9655310170421489</v>
      </c>
      <c r="C66">
        <v>2.0995953281204351</v>
      </c>
      <c r="D66">
        <v>30.036316508442805</v>
      </c>
      <c r="E66">
        <v>38.494597531436519</v>
      </c>
      <c r="F66">
        <v>114.26574275585369</v>
      </c>
      <c r="G66">
        <v>11.651832146250383</v>
      </c>
      <c r="H66">
        <v>20.870239718795002</v>
      </c>
      <c r="I66">
        <v>7.6889520021733917</v>
      </c>
      <c r="J66">
        <v>53.442381529710389</v>
      </c>
      <c r="K66">
        <v>114.27093926580861</v>
      </c>
    </row>
    <row r="67" spans="1:11">
      <c r="A67">
        <v>59</v>
      </c>
      <c r="B67">
        <v>8.221296999591523</v>
      </c>
      <c r="C67">
        <v>7.3308033407936941</v>
      </c>
      <c r="D67">
        <v>2.9504870742123845</v>
      </c>
      <c r="E67">
        <v>50.26458672356199</v>
      </c>
      <c r="F67">
        <v>63.748671341746743</v>
      </c>
      <c r="G67">
        <v>13.043069577012998</v>
      </c>
      <c r="H67">
        <v>26.639221384333567</v>
      </c>
      <c r="I67">
        <v>9.1887420701564668</v>
      </c>
      <c r="J67">
        <v>75.678405650256224</v>
      </c>
      <c r="K67">
        <v>108.67111814418774</v>
      </c>
    </row>
    <row r="68" spans="1:11">
      <c r="A68">
        <v>60</v>
      </c>
      <c r="B68">
        <v>13.796244582096298</v>
      </c>
      <c r="C68">
        <v>26.938386775811747</v>
      </c>
      <c r="D68">
        <v>11.030086176653803</v>
      </c>
      <c r="E68">
        <v>73.489039983626768</v>
      </c>
      <c r="F68">
        <v>54.404022515424423</v>
      </c>
      <c r="G68">
        <v>3.8391500809006436</v>
      </c>
      <c r="H68">
        <v>14.573542858058506</v>
      </c>
      <c r="I68">
        <v>2.9513507787800717</v>
      </c>
      <c r="J68">
        <v>95.222291727628786</v>
      </c>
      <c r="K68">
        <v>95.460374970506706</v>
      </c>
    </row>
    <row r="69" spans="1:11">
      <c r="A69">
        <v>61</v>
      </c>
      <c r="B69">
        <v>15.446143831153961</v>
      </c>
      <c r="C69">
        <v>4.4194038880562392</v>
      </c>
      <c r="D69">
        <v>11.629241047154364</v>
      </c>
      <c r="E69">
        <v>34.473662691233656</v>
      </c>
      <c r="F69">
        <v>59.161133118937379</v>
      </c>
      <c r="G69">
        <v>9.1932758209148471</v>
      </c>
      <c r="H69">
        <v>22.23389939575943</v>
      </c>
      <c r="I69">
        <v>21.012516464795642</v>
      </c>
      <c r="J69">
        <v>11.653754033986329</v>
      </c>
      <c r="K69">
        <v>11.245848213909893</v>
      </c>
    </row>
    <row r="70" spans="1:11">
      <c r="A70">
        <v>62</v>
      </c>
      <c r="B70">
        <v>4.2998540856736618</v>
      </c>
      <c r="C70">
        <v>15.799605982299679</v>
      </c>
      <c r="D70">
        <v>37.597116464406561</v>
      </c>
      <c r="E70">
        <v>57.83983345741315</v>
      </c>
      <c r="F70">
        <v>11.896684747329488</v>
      </c>
      <c r="G70">
        <v>14.334383093083554</v>
      </c>
      <c r="H70">
        <v>27.100290215001252</v>
      </c>
      <c r="I70">
        <v>12.592483013513204</v>
      </c>
      <c r="J70">
        <v>78.422814028298205</v>
      </c>
      <c r="K70">
        <v>22.415281788403323</v>
      </c>
    </row>
    <row r="71" spans="1:11">
      <c r="A71">
        <v>63</v>
      </c>
      <c r="B71">
        <v>14.079073275923225</v>
      </c>
      <c r="C71">
        <v>27.100642467570719</v>
      </c>
      <c r="D71">
        <v>28.117359542793849</v>
      </c>
      <c r="E71">
        <v>95.222521002232057</v>
      </c>
      <c r="F71">
        <v>61.43136028450845</v>
      </c>
      <c r="G71">
        <v>10.264592227997793</v>
      </c>
      <c r="H71">
        <v>16.254781702016089</v>
      </c>
      <c r="I71">
        <v>38.089890222040651</v>
      </c>
      <c r="J71">
        <v>25.204335959494205</v>
      </c>
      <c r="K71">
        <v>91.125534323514202</v>
      </c>
    </row>
    <row r="72" spans="1:11">
      <c r="A72">
        <v>64</v>
      </c>
      <c r="B72">
        <v>7.5295848257365812</v>
      </c>
      <c r="C72">
        <v>16.939119737399857</v>
      </c>
      <c r="D72">
        <v>25.906169626701718</v>
      </c>
      <c r="E72">
        <v>7.3773342402410176</v>
      </c>
      <c r="F72">
        <v>102.29205333038263</v>
      </c>
      <c r="G72">
        <v>12.04536017443615</v>
      </c>
      <c r="H72">
        <v>25.625632329633955</v>
      </c>
      <c r="I72">
        <v>30.132930101627135</v>
      </c>
      <c r="J72">
        <v>86.990481373651335</v>
      </c>
      <c r="K72">
        <v>34.948103766413546</v>
      </c>
    </row>
    <row r="73" spans="1:11">
      <c r="A73">
        <v>65</v>
      </c>
      <c r="B73">
        <v>5.1678851509921708</v>
      </c>
      <c r="C73">
        <v>18.559491276531574</v>
      </c>
      <c r="D73">
        <v>26.589956499355601</v>
      </c>
      <c r="E73">
        <v>13.612987997533954</v>
      </c>
      <c r="F73">
        <v>48.246400290265562</v>
      </c>
      <c r="G73">
        <v>11.187091302257013</v>
      </c>
      <c r="H73">
        <v>4.1581406128487188</v>
      </c>
      <c r="I73">
        <v>28.966099537454966</v>
      </c>
      <c r="J73">
        <v>10.303763399246694</v>
      </c>
      <c r="K73">
        <v>86.497448791728729</v>
      </c>
    </row>
    <row r="74" spans="1:11">
      <c r="A74">
        <v>66</v>
      </c>
      <c r="B74">
        <v>8.4867196756384207</v>
      </c>
      <c r="C74">
        <v>5.9264163299787329</v>
      </c>
      <c r="D74">
        <v>14.847519017287548</v>
      </c>
      <c r="E74">
        <v>35.883908750025029</v>
      </c>
      <c r="F74">
        <v>73.674487653622279</v>
      </c>
      <c r="G74">
        <v>8.6177134575052943</v>
      </c>
      <c r="H74">
        <v>8.748895100882752</v>
      </c>
      <c r="I74">
        <v>9.6715424228173994</v>
      </c>
      <c r="J74">
        <v>15.25151667796041</v>
      </c>
      <c r="K74">
        <v>73.783023198702196</v>
      </c>
    </row>
    <row r="75" spans="1:11">
      <c r="A75">
        <v>67</v>
      </c>
      <c r="B75">
        <v>1.4753669349914356</v>
      </c>
      <c r="C75">
        <v>27.10106708811179</v>
      </c>
      <c r="D75">
        <v>5.1910357602625545</v>
      </c>
      <c r="E75">
        <v>91.175423251615555</v>
      </c>
      <c r="F75">
        <v>99.672030000344563</v>
      </c>
      <c r="G75">
        <v>15.706259966595898</v>
      </c>
      <c r="H75">
        <v>27.101768619720701</v>
      </c>
      <c r="I75">
        <v>36.793349101488715</v>
      </c>
      <c r="J75">
        <v>50.695925786684278</v>
      </c>
      <c r="K75">
        <v>65.569873538085801</v>
      </c>
    </row>
    <row r="76" spans="1:11">
      <c r="A76">
        <v>68</v>
      </c>
      <c r="B76">
        <v>2.4382454765563297</v>
      </c>
      <c r="C76">
        <v>2.0992700403357927</v>
      </c>
      <c r="D76">
        <v>21.326780131278419</v>
      </c>
      <c r="E76">
        <v>8.5230685889517268</v>
      </c>
      <c r="F76">
        <v>16.966641989377614</v>
      </c>
      <c r="G76">
        <v>5.8700453203210357</v>
      </c>
      <c r="H76">
        <v>2.2793089289460582</v>
      </c>
      <c r="I76">
        <v>25.313239682034965</v>
      </c>
      <c r="J76">
        <v>58.007131017106282</v>
      </c>
      <c r="K76">
        <v>78.40138820071094</v>
      </c>
    </row>
    <row r="77" spans="1:11">
      <c r="A77">
        <v>69</v>
      </c>
      <c r="B77">
        <v>2.0106148761614628</v>
      </c>
      <c r="C77">
        <v>26.428078206017613</v>
      </c>
      <c r="D77">
        <v>19.23978953679919</v>
      </c>
      <c r="E77">
        <v>95.222113784140106</v>
      </c>
      <c r="F77">
        <v>108.93813667738979</v>
      </c>
      <c r="G77">
        <v>14.239009547493161</v>
      </c>
      <c r="H77">
        <v>20.059128518312132</v>
      </c>
      <c r="I77">
        <v>17.330654383990911</v>
      </c>
      <c r="J77">
        <v>7.3784609381198116</v>
      </c>
      <c r="K77">
        <v>17.621038481906215</v>
      </c>
    </row>
    <row r="78" spans="1:11">
      <c r="A78">
        <v>70</v>
      </c>
      <c r="B78">
        <v>7.268926259119814</v>
      </c>
      <c r="C78">
        <v>22.995241963953585</v>
      </c>
      <c r="D78">
        <v>21.854249810385472</v>
      </c>
      <c r="E78">
        <v>7.3782765292171701</v>
      </c>
      <c r="F78">
        <v>60.702950877289645</v>
      </c>
      <c r="G78">
        <v>8.9070856159267553</v>
      </c>
      <c r="H78">
        <v>20.543777566453336</v>
      </c>
      <c r="I78">
        <v>21.094181533467033</v>
      </c>
      <c r="J78">
        <v>21.989087608315181</v>
      </c>
      <c r="K78">
        <v>56.380151253896116</v>
      </c>
    </row>
    <row r="79" spans="1:11">
      <c r="A79">
        <v>71</v>
      </c>
      <c r="B79">
        <v>14.42847355245541</v>
      </c>
      <c r="C79">
        <v>23.65960808824769</v>
      </c>
      <c r="D79">
        <v>37.245816655018615</v>
      </c>
      <c r="E79">
        <v>51.914401255657395</v>
      </c>
      <c r="F79">
        <v>84.531692542170362</v>
      </c>
      <c r="G79">
        <v>7.7397867525430231</v>
      </c>
      <c r="H79">
        <v>13.082345001840187</v>
      </c>
      <c r="I79">
        <v>2.9514804107359209</v>
      </c>
      <c r="J79">
        <v>53.093624441815606</v>
      </c>
      <c r="K79">
        <v>114.26748993622657</v>
      </c>
    </row>
    <row r="80" spans="1:11">
      <c r="A80">
        <v>72</v>
      </c>
      <c r="B80">
        <v>3.1812606366450735</v>
      </c>
      <c r="C80">
        <v>14.319677383562091</v>
      </c>
      <c r="D80">
        <v>15.344152495367979</v>
      </c>
      <c r="E80">
        <v>10.486302348160098</v>
      </c>
      <c r="F80">
        <v>75.996757777811538</v>
      </c>
      <c r="G80">
        <v>11.845288983410605</v>
      </c>
      <c r="H80">
        <v>13.786837003211749</v>
      </c>
      <c r="I80">
        <v>32.562419004887282</v>
      </c>
      <c r="J80">
        <v>9.1788030651564885</v>
      </c>
      <c r="K80">
        <v>15.862633686792549</v>
      </c>
    </row>
    <row r="81" spans="1:11">
      <c r="A81">
        <v>73</v>
      </c>
      <c r="B81">
        <v>7.7346666996700222</v>
      </c>
      <c r="C81">
        <v>21.288605252433761</v>
      </c>
      <c r="D81">
        <v>4.2305973367662091</v>
      </c>
      <c r="E81">
        <v>48.502873790428872</v>
      </c>
      <c r="F81">
        <v>83.150639256334685</v>
      </c>
      <c r="G81">
        <v>19.045845477731199</v>
      </c>
      <c r="H81">
        <v>15.518710983569889</v>
      </c>
      <c r="I81">
        <v>5.4178111319719147</v>
      </c>
      <c r="J81">
        <v>44.92256176554158</v>
      </c>
      <c r="K81">
        <v>43.790711982933111</v>
      </c>
    </row>
    <row r="82" spans="1:11">
      <c r="A82">
        <v>74</v>
      </c>
      <c r="B82">
        <v>1.4750025242447018</v>
      </c>
      <c r="C82">
        <v>22.483440970615458</v>
      </c>
      <c r="D82">
        <v>31.542143566186212</v>
      </c>
      <c r="E82">
        <v>12.442980702107342</v>
      </c>
      <c r="F82">
        <v>108.4310065107308</v>
      </c>
      <c r="G82">
        <v>19.044287943823232</v>
      </c>
      <c r="H82">
        <v>11.515657976615264</v>
      </c>
      <c r="I82">
        <v>22.799032009178557</v>
      </c>
      <c r="J82">
        <v>93.429852515066727</v>
      </c>
      <c r="K82">
        <v>61.395830368050014</v>
      </c>
    </row>
    <row r="83" spans="1:11">
      <c r="A83">
        <v>75</v>
      </c>
      <c r="B83">
        <v>8.7274858480049033</v>
      </c>
      <c r="C83">
        <v>3.1847713642138946</v>
      </c>
      <c r="D83">
        <v>30.282294498878542</v>
      </c>
      <c r="E83">
        <v>47.039483692581541</v>
      </c>
      <c r="F83">
        <v>111.64168230354881</v>
      </c>
      <c r="G83">
        <v>9.7950264224234314</v>
      </c>
      <c r="H83">
        <v>15.125262770128014</v>
      </c>
      <c r="I83">
        <v>24.942616162468607</v>
      </c>
      <c r="J83">
        <v>47.725102799452578</v>
      </c>
      <c r="K83">
        <v>82.763631117101156</v>
      </c>
    </row>
    <row r="84" spans="1:11">
      <c r="A84">
        <v>76</v>
      </c>
      <c r="B84">
        <v>1.4756394885165691</v>
      </c>
      <c r="C84">
        <v>8.5661651764145237</v>
      </c>
      <c r="D84">
        <v>4.9930845971613653</v>
      </c>
      <c r="E84">
        <v>52.621062179140829</v>
      </c>
      <c r="F84">
        <v>65.019403521221008</v>
      </c>
      <c r="G84">
        <v>8.7398237156882743</v>
      </c>
      <c r="H84">
        <v>26.918312600880448</v>
      </c>
      <c r="I84">
        <v>24.123602870006774</v>
      </c>
      <c r="J84">
        <v>59.097118287367714</v>
      </c>
      <c r="K84">
        <v>83.814717107908237</v>
      </c>
    </row>
    <row r="85" spans="1:11">
      <c r="A85">
        <v>77</v>
      </c>
      <c r="B85">
        <v>14.735582863267441</v>
      </c>
      <c r="C85">
        <v>25.259271662329578</v>
      </c>
      <c r="D85">
        <v>24.17181921234738</v>
      </c>
      <c r="E85">
        <v>76.826139442267419</v>
      </c>
      <c r="F85">
        <v>25.734659102321238</v>
      </c>
      <c r="G85">
        <v>4.5148636291230426</v>
      </c>
      <c r="H85">
        <v>27.10268182294412</v>
      </c>
      <c r="I85">
        <v>26.340064066963688</v>
      </c>
      <c r="J85">
        <v>49.033619784274578</v>
      </c>
      <c r="K85">
        <v>20.867637692079658</v>
      </c>
    </row>
    <row r="86" spans="1:11">
      <c r="A86">
        <v>78</v>
      </c>
      <c r="B86">
        <v>1.8653715205877408</v>
      </c>
      <c r="C86">
        <v>5.4674331690767612</v>
      </c>
      <c r="D86">
        <v>9.4472887514459831</v>
      </c>
      <c r="E86">
        <v>61.947479863622476</v>
      </c>
      <c r="F86">
        <v>52.931705637628646</v>
      </c>
      <c r="G86">
        <v>10.135832625754178</v>
      </c>
      <c r="H86">
        <v>14.123717062149067</v>
      </c>
      <c r="I86">
        <v>6.920068329593672</v>
      </c>
      <c r="J86">
        <v>95.225158442740252</v>
      </c>
      <c r="K86">
        <v>72.476882229006847</v>
      </c>
    </row>
    <row r="87" spans="1:11">
      <c r="A87">
        <v>79</v>
      </c>
      <c r="B87">
        <v>10.750817044637746</v>
      </c>
      <c r="C87">
        <v>14.807276460785927</v>
      </c>
      <c r="D87">
        <v>16.130746660902567</v>
      </c>
      <c r="E87">
        <v>95.224869952432329</v>
      </c>
      <c r="F87">
        <v>57.917755184684026</v>
      </c>
      <c r="G87">
        <v>10.851661343327738</v>
      </c>
      <c r="H87">
        <v>10.58615400491086</v>
      </c>
      <c r="I87">
        <v>35.960121276787866</v>
      </c>
      <c r="J87">
        <v>13.589563483183088</v>
      </c>
      <c r="K87">
        <v>39.059363148048668</v>
      </c>
    </row>
    <row r="88" spans="1:11">
      <c r="A88">
        <v>80</v>
      </c>
      <c r="B88">
        <v>4.728789052363835</v>
      </c>
      <c r="C88">
        <v>7.2591115106878936</v>
      </c>
      <c r="D88">
        <v>13.863169775390521</v>
      </c>
      <c r="E88">
        <v>17.018217964790544</v>
      </c>
      <c r="F88">
        <v>12.762643360302299</v>
      </c>
      <c r="G88">
        <v>16.634150753799787</v>
      </c>
      <c r="H88">
        <v>2.0999007936186351</v>
      </c>
      <c r="I88">
        <v>33.319665062949618</v>
      </c>
      <c r="J88">
        <v>20.96877416271381</v>
      </c>
      <c r="K88">
        <v>75.8178556527144</v>
      </c>
    </row>
    <row r="89" spans="1:11">
      <c r="A89">
        <v>81</v>
      </c>
      <c r="B89">
        <v>9.7398702737652911</v>
      </c>
      <c r="C89">
        <v>9.2754866461036887</v>
      </c>
      <c r="D89">
        <v>38.089538322609009</v>
      </c>
      <c r="E89">
        <v>25.614149787198237</v>
      </c>
      <c r="F89">
        <v>50.312143971958385</v>
      </c>
      <c r="G89">
        <v>16.334952106453343</v>
      </c>
      <c r="H89">
        <v>18.232069199060369</v>
      </c>
      <c r="I89">
        <v>25.847675906981948</v>
      </c>
      <c r="J89">
        <v>61.257511951297857</v>
      </c>
      <c r="K89">
        <v>14.501222487466009</v>
      </c>
    </row>
    <row r="90" spans="1:11">
      <c r="A90">
        <v>82</v>
      </c>
      <c r="B90">
        <v>10.344988289986283</v>
      </c>
      <c r="C90">
        <v>3.5777719110778685</v>
      </c>
      <c r="D90">
        <v>18.531987006936298</v>
      </c>
      <c r="E90">
        <v>41.559620247051058</v>
      </c>
      <c r="F90">
        <v>114.26768374573675</v>
      </c>
      <c r="G90">
        <v>3.6969778066341736</v>
      </c>
      <c r="H90">
        <v>14.703800595147067</v>
      </c>
      <c r="I90">
        <v>29.793583597206503</v>
      </c>
      <c r="J90">
        <v>43.316029875975218</v>
      </c>
      <c r="K90">
        <v>67.550844062392201</v>
      </c>
    </row>
    <row r="91" spans="1:11">
      <c r="A91">
        <v>83</v>
      </c>
      <c r="B91">
        <v>10.960654105036234</v>
      </c>
      <c r="C91">
        <v>22.17842378845263</v>
      </c>
      <c r="D91">
        <v>34.298153517546453</v>
      </c>
      <c r="E91">
        <v>83.802617429372688</v>
      </c>
      <c r="F91">
        <v>86.494973669344091</v>
      </c>
      <c r="G91">
        <v>4.8800947917295368</v>
      </c>
      <c r="H91">
        <v>21.924382241958977</v>
      </c>
      <c r="I91">
        <v>26.606117440502675</v>
      </c>
      <c r="J91">
        <v>68.615430652823605</v>
      </c>
      <c r="K91">
        <v>11.694962708006111</v>
      </c>
    </row>
    <row r="92" spans="1:11">
      <c r="A92">
        <v>84</v>
      </c>
      <c r="B92">
        <v>5.7703201551459529</v>
      </c>
      <c r="C92">
        <v>9.6976612708365888</v>
      </c>
      <c r="D92">
        <v>17.537492475947854</v>
      </c>
      <c r="E92">
        <v>95.225059677914572</v>
      </c>
      <c r="F92">
        <v>114.27018846516931</v>
      </c>
      <c r="G92">
        <v>8.1075519314613231</v>
      </c>
      <c r="H92">
        <v>2.0999332536263826</v>
      </c>
      <c r="I92">
        <v>28.367878800968832</v>
      </c>
      <c r="J92">
        <v>7.5347188335311301</v>
      </c>
      <c r="K92">
        <v>78.574944592154708</v>
      </c>
    </row>
    <row r="93" spans="1:11">
      <c r="A93">
        <v>85</v>
      </c>
      <c r="B93">
        <v>9.4744784959043145</v>
      </c>
      <c r="C93">
        <v>14.579504074835528</v>
      </c>
      <c r="D93">
        <v>8.1045582761817414</v>
      </c>
      <c r="E93">
        <v>85.246071030369151</v>
      </c>
      <c r="F93">
        <v>78.425047036253929</v>
      </c>
      <c r="G93">
        <v>2.6734274566701619</v>
      </c>
      <c r="H93">
        <v>12.172887281137992</v>
      </c>
      <c r="I93">
        <v>16.633989810245446</v>
      </c>
      <c r="J93">
        <v>51.630907517047049</v>
      </c>
      <c r="K93">
        <v>91.995713163774013</v>
      </c>
    </row>
    <row r="94" spans="1:11">
      <c r="A94">
        <v>86</v>
      </c>
      <c r="B94">
        <v>12.686773079223702</v>
      </c>
      <c r="C94">
        <v>20.142524907453225</v>
      </c>
      <c r="D94">
        <v>27.613111132760018</v>
      </c>
      <c r="E94">
        <v>54.666767818717574</v>
      </c>
      <c r="F94">
        <v>76.573498275798855</v>
      </c>
      <c r="G94">
        <v>1.475700079249352</v>
      </c>
      <c r="H94">
        <v>21.555286415908952</v>
      </c>
      <c r="I94">
        <v>27.810605154620731</v>
      </c>
      <c r="J94">
        <v>77.62751965571951</v>
      </c>
      <c r="K94">
        <v>40.811999638970853</v>
      </c>
    </row>
    <row r="95" spans="1:11">
      <c r="A95">
        <v>87</v>
      </c>
      <c r="B95">
        <v>10.774959700809511</v>
      </c>
      <c r="C95">
        <v>14.051313510385244</v>
      </c>
      <c r="D95">
        <v>32.621513073890455</v>
      </c>
      <c r="E95">
        <v>39.800498791018398</v>
      </c>
      <c r="F95">
        <v>80.135559172524438</v>
      </c>
      <c r="G95">
        <v>6.9764909006488098</v>
      </c>
      <c r="H95">
        <v>14.450856723467254</v>
      </c>
      <c r="I95">
        <v>14.659733645103845</v>
      </c>
      <c r="J95">
        <v>69.254156233953651</v>
      </c>
      <c r="K95">
        <v>88.864828486858812</v>
      </c>
    </row>
    <row r="96" spans="1:11">
      <c r="A96">
        <v>88</v>
      </c>
      <c r="B96">
        <v>16.286069526839121</v>
      </c>
      <c r="C96">
        <v>17.723964552363437</v>
      </c>
      <c r="D96">
        <v>19.878526239154723</v>
      </c>
      <c r="E96">
        <v>43.424552859818419</v>
      </c>
      <c r="F96">
        <v>8.850841261611091</v>
      </c>
      <c r="G96">
        <v>17.970088482242275</v>
      </c>
      <c r="H96">
        <v>2.0999940015770173</v>
      </c>
      <c r="I96">
        <v>4.2908896151132101</v>
      </c>
      <c r="J96">
        <v>89.659970469958822</v>
      </c>
      <c r="K96">
        <v>111.63316431736828</v>
      </c>
    </row>
    <row r="97" spans="1:11">
      <c r="A97">
        <v>89</v>
      </c>
      <c r="B97">
        <v>11.656314135485491</v>
      </c>
      <c r="C97">
        <v>21.063401493965713</v>
      </c>
      <c r="D97">
        <v>20.790059923327021</v>
      </c>
      <c r="E97">
        <v>69.208279729756029</v>
      </c>
      <c r="F97">
        <v>60.760286185811459</v>
      </c>
      <c r="G97">
        <v>1.4756387714863657</v>
      </c>
      <c r="H97">
        <v>15.648358079953976</v>
      </c>
      <c r="I97">
        <v>20.746344190051808</v>
      </c>
      <c r="J97">
        <v>95.228477219194005</v>
      </c>
      <c r="K97">
        <v>69.074359096844617</v>
      </c>
    </row>
    <row r="98" spans="1:11">
      <c r="A98">
        <v>90</v>
      </c>
      <c r="B98">
        <v>12.492942016346948</v>
      </c>
      <c r="C98">
        <v>24.172908463025152</v>
      </c>
      <c r="D98">
        <v>28.74673953583164</v>
      </c>
      <c r="E98">
        <v>27.704229551418099</v>
      </c>
      <c r="F98">
        <v>21.926203720399521</v>
      </c>
      <c r="G98">
        <v>13.257552432474961</v>
      </c>
      <c r="H98">
        <v>14.256471969217333</v>
      </c>
      <c r="I98">
        <v>3.4635570413733605</v>
      </c>
      <c r="J98">
        <v>74.060224592948032</v>
      </c>
      <c r="K98">
        <v>93.035193441466276</v>
      </c>
    </row>
    <row r="99" spans="1:11">
      <c r="A99">
        <v>91</v>
      </c>
      <c r="B99">
        <v>19.044869917937692</v>
      </c>
      <c r="C99">
        <v>2.8296962770697962</v>
      </c>
      <c r="D99">
        <v>38.089081248500619</v>
      </c>
      <c r="E99">
        <v>67.246895639242183</v>
      </c>
      <c r="F99">
        <v>63.083846097338835</v>
      </c>
      <c r="G99">
        <v>2.1937351762710153</v>
      </c>
      <c r="H99">
        <v>8.9402567632789687</v>
      </c>
      <c r="I99">
        <v>27.943961775560695</v>
      </c>
      <c r="J99">
        <v>52.599479458054674</v>
      </c>
      <c r="K99">
        <v>89.491488658565331</v>
      </c>
    </row>
    <row r="100" spans="1:11">
      <c r="A100">
        <v>92</v>
      </c>
      <c r="B100">
        <v>1.635817538230484</v>
      </c>
      <c r="C100">
        <v>11.519931992076456</v>
      </c>
      <c r="D100">
        <v>16.800998429041634</v>
      </c>
      <c r="E100">
        <v>95.223826769397164</v>
      </c>
      <c r="F100">
        <v>11.359034719687287</v>
      </c>
      <c r="G100">
        <v>1.7439640525535445</v>
      </c>
      <c r="H100">
        <v>10.223720341293635</v>
      </c>
      <c r="I100">
        <v>11.723041143521153</v>
      </c>
      <c r="J100">
        <v>76.578465885682093</v>
      </c>
      <c r="K100">
        <v>37.096926260693422</v>
      </c>
    </row>
    <row r="101" spans="1:11">
      <c r="A101">
        <v>93</v>
      </c>
      <c r="B101">
        <v>8.404065712427931</v>
      </c>
      <c r="C101">
        <v>17.389617357075085</v>
      </c>
      <c r="D101">
        <v>38.08991799250775</v>
      </c>
      <c r="E101">
        <v>58.060709654130569</v>
      </c>
      <c r="F101">
        <v>87.3189407947809</v>
      </c>
      <c r="G101">
        <v>4.2831925379646139</v>
      </c>
      <c r="H101">
        <v>13.918840078295185</v>
      </c>
      <c r="I101">
        <v>2.9512786348795448</v>
      </c>
      <c r="J101">
        <v>73.151828839570811</v>
      </c>
      <c r="K101">
        <v>50.471286193654294</v>
      </c>
    </row>
    <row r="102" spans="1:11">
      <c r="A102">
        <v>94</v>
      </c>
      <c r="B102">
        <v>1.6022677638329708</v>
      </c>
      <c r="C102">
        <v>8.3785210751229702</v>
      </c>
      <c r="D102">
        <v>22.727471292954952</v>
      </c>
      <c r="E102">
        <v>75.664897970477895</v>
      </c>
      <c r="F102">
        <v>8.8538192504604609</v>
      </c>
      <c r="G102">
        <v>10.481344597067379</v>
      </c>
      <c r="H102">
        <v>17.720047240956141</v>
      </c>
      <c r="I102">
        <v>38.089072802127298</v>
      </c>
      <c r="J102">
        <v>75.016834462281864</v>
      </c>
      <c r="K102">
        <v>25.89834710002739</v>
      </c>
    </row>
    <row r="103" spans="1:11">
      <c r="A103">
        <v>95</v>
      </c>
      <c r="B103">
        <v>19.044811694452164</v>
      </c>
      <c r="C103">
        <v>20.002544641358973</v>
      </c>
      <c r="D103">
        <v>20.910768072234806</v>
      </c>
      <c r="E103">
        <v>16.003011470682711</v>
      </c>
      <c r="F103">
        <v>40.677645060526032</v>
      </c>
      <c r="G103">
        <v>10.577569453286147</v>
      </c>
      <c r="H103">
        <v>2.0997929105345698</v>
      </c>
      <c r="I103">
        <v>8.4324492871477705</v>
      </c>
      <c r="J103">
        <v>38.613868805825362</v>
      </c>
      <c r="K103">
        <v>53.503488111825781</v>
      </c>
    </row>
    <row r="104" spans="1:11">
      <c r="A104">
        <v>96</v>
      </c>
      <c r="B104">
        <v>9.2359391030586693</v>
      </c>
      <c r="C104">
        <v>19.735249201799757</v>
      </c>
      <c r="D104">
        <v>27.22487007299959</v>
      </c>
      <c r="E104">
        <v>53.61296691075551</v>
      </c>
      <c r="F104">
        <v>105.21018832403597</v>
      </c>
      <c r="G104">
        <v>14.871702857758439</v>
      </c>
      <c r="H104">
        <v>26.012383093738951</v>
      </c>
      <c r="I104">
        <v>20.554855007312657</v>
      </c>
      <c r="J104">
        <v>37.161804268458063</v>
      </c>
      <c r="K104">
        <v>63.754409899648557</v>
      </c>
    </row>
    <row r="105" spans="1:11">
      <c r="A105">
        <v>97</v>
      </c>
      <c r="B105">
        <v>17.297663236416824</v>
      </c>
      <c r="C105">
        <v>2.0988887161248599</v>
      </c>
      <c r="D105">
        <v>3.5726395980677239</v>
      </c>
      <c r="E105">
        <v>44.113032386732662</v>
      </c>
      <c r="F105">
        <v>94.446066954557551</v>
      </c>
      <c r="G105">
        <v>15.206854470599223</v>
      </c>
      <c r="H105">
        <v>19.723422839585329</v>
      </c>
      <c r="I105">
        <v>11.311538126122306</v>
      </c>
      <c r="J105">
        <v>17.609626248445842</v>
      </c>
      <c r="K105">
        <v>44.795595983401014</v>
      </c>
    </row>
    <row r="106" spans="1:11">
      <c r="A106">
        <v>98</v>
      </c>
      <c r="B106">
        <v>14.266341167238586</v>
      </c>
      <c r="C106">
        <v>2.0999404510660469</v>
      </c>
      <c r="D106">
        <v>10.403462755297602</v>
      </c>
      <c r="E106">
        <v>55.000084500391367</v>
      </c>
      <c r="F106">
        <v>72.584565420735686</v>
      </c>
      <c r="G106">
        <v>1.4756705872555373</v>
      </c>
      <c r="H106">
        <v>17.925941110966317</v>
      </c>
      <c r="I106">
        <v>19.971800339665272</v>
      </c>
      <c r="J106">
        <v>18.87925906167904</v>
      </c>
      <c r="K106">
        <v>10.154260020537302</v>
      </c>
    </row>
    <row r="107" spans="1:11">
      <c r="A107">
        <v>99</v>
      </c>
      <c r="B107">
        <v>1.4755316962579301</v>
      </c>
      <c r="C107">
        <v>27.100367988464306</v>
      </c>
      <c r="D107">
        <v>21.195888392372414</v>
      </c>
      <c r="E107">
        <v>51.379390131835919</v>
      </c>
      <c r="F107">
        <v>16.562529733570916</v>
      </c>
      <c r="G107">
        <v>10.669034193025709</v>
      </c>
      <c r="H107">
        <v>25.105496612246377</v>
      </c>
      <c r="I107">
        <v>13.778540017424215</v>
      </c>
      <c r="J107">
        <v>76.987166720458958</v>
      </c>
      <c r="K107">
        <v>27.194783988571647</v>
      </c>
    </row>
    <row r="108" spans="1:11">
      <c r="A108">
        <v>100</v>
      </c>
      <c r="B108">
        <v>7.9843531752152774</v>
      </c>
      <c r="C108">
        <v>27.100168766104296</v>
      </c>
      <c r="D108">
        <v>33.30368814145244</v>
      </c>
      <c r="E108">
        <v>74.280369904670366</v>
      </c>
      <c r="F108">
        <v>15.810965738260897</v>
      </c>
      <c r="G108">
        <v>2.3048181393768812</v>
      </c>
      <c r="H108">
        <v>21.367040144167362</v>
      </c>
      <c r="I108">
        <v>18.410314357434807</v>
      </c>
      <c r="J108">
        <v>41.222031385040992</v>
      </c>
      <c r="K108">
        <v>13.158968677292291</v>
      </c>
    </row>
    <row r="110" spans="1:11">
      <c r="A110" t="s">
        <v>33</v>
      </c>
    </row>
    <row r="111" spans="1:11">
      <c r="A111" t="s">
        <v>34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</row>
    <row r="112" spans="1:11">
      <c r="A112" t="s">
        <v>35</v>
      </c>
    </row>
    <row r="113" spans="1:11">
      <c r="A113" t="s">
        <v>36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</row>
    <row r="114" spans="1:11">
      <c r="A114" t="s">
        <v>37</v>
      </c>
    </row>
    <row r="115" spans="1:11">
      <c r="A115" t="s">
        <v>38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</row>
    <row r="116" spans="1:11">
      <c r="A116" t="s">
        <v>39</v>
      </c>
    </row>
    <row r="117" spans="1:11">
      <c r="A117" t="s">
        <v>40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</row>
    <row r="118" spans="1:11">
      <c r="A118" t="s">
        <v>41</v>
      </c>
    </row>
    <row r="119" spans="1:11">
      <c r="A119" t="s">
        <v>42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</row>
  </sheetData>
  <sheetCalcPr fullCalcOnLoad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Texas A&amp;M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2002-11-23T03:18:07Z</cp:lastPrinted>
  <dcterms:created xsi:type="dcterms:W3CDTF">1999-04-29T01:27:18Z</dcterms:created>
  <dcterms:modified xsi:type="dcterms:W3CDTF">2011-02-07T04:14:17Z</dcterms:modified>
</cp:coreProperties>
</file>