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45" windowWidth="15180" windowHeight="8580"/>
  </bookViews>
  <sheets>
    <sheet name="Simulate" sheetId="1" r:id="rId1"/>
    <sheet name="SimData" sheetId="2" r:id="rId2"/>
    <sheet name="SimData1" sheetId="3" r:id="rId3"/>
  </sheets>
  <definedNames>
    <definedName name="_xlnm.Print_Area" localSheetId="0">Simulate!$A$1:$M$376</definedName>
  </definedNames>
  <calcPr calcId="125725"/>
</workbook>
</file>

<file path=xl/calcChain.xml><?xml version="1.0" encoding="utf-8"?>
<calcChain xmlns="http://schemas.openxmlformats.org/spreadsheetml/2006/main">
  <c r="AA64" i="2"/>
  <c r="AS41"/>
  <c r="AA58"/>
  <c r="AU57"/>
  <c r="AQ57"/>
  <c r="AX56"/>
  <c r="AT56"/>
  <c r="AS56"/>
  <c r="AW55"/>
  <c r="AS55"/>
  <c r="AR55"/>
  <c r="AW54"/>
  <c r="AV54"/>
  <c r="AR54"/>
  <c r="AA53"/>
  <c r="AU52"/>
  <c r="AR52"/>
  <c r="AX51"/>
  <c r="AT51"/>
  <c r="AQ51"/>
  <c r="AT50"/>
  <c r="AI41"/>
  <c r="AX49"/>
  <c r="AW49"/>
  <c r="AV49"/>
  <c r="AU49"/>
  <c r="AT49"/>
  <c r="AS49"/>
  <c r="AR49"/>
  <c r="AQ49"/>
  <c r="AO49"/>
  <c r="AN49"/>
  <c r="AM49"/>
  <c r="AL49"/>
  <c r="AK49"/>
  <c r="AJ49"/>
  <c r="AI49"/>
  <c r="AX48"/>
  <c r="AW48"/>
  <c r="AV48"/>
  <c r="AU48"/>
  <c r="AT48"/>
  <c r="AS48"/>
  <c r="AR48"/>
  <c r="AQ48"/>
  <c r="AP48"/>
  <c r="AN48"/>
  <c r="AM48"/>
  <c r="AL48"/>
  <c r="AK48"/>
  <c r="AJ48"/>
  <c r="AI48"/>
  <c r="AX47"/>
  <c r="AW47"/>
  <c r="AV47"/>
  <c r="AU47"/>
  <c r="AT47"/>
  <c r="AS47"/>
  <c r="AR47"/>
  <c r="AQ47"/>
  <c r="AP47"/>
  <c r="AO47"/>
  <c r="AM47"/>
  <c r="AL47"/>
  <c r="AK47"/>
  <c r="AJ47"/>
  <c r="AI47"/>
  <c r="AX46"/>
  <c r="AW46"/>
  <c r="AV46"/>
  <c r="AU46"/>
  <c r="AT46"/>
  <c r="AS46"/>
  <c r="AR46"/>
  <c r="AQ46"/>
  <c r="AP46"/>
  <c r="AO46"/>
  <c r="AN46"/>
  <c r="AL46"/>
  <c r="AK46"/>
  <c r="AJ46"/>
  <c r="AI46"/>
  <c r="AX45"/>
  <c r="AW45"/>
  <c r="AV45"/>
  <c r="AU45"/>
  <c r="AT45"/>
  <c r="AS45"/>
  <c r="AR45"/>
  <c r="AQ45"/>
  <c r="AP45"/>
  <c r="AO45"/>
  <c r="AN45"/>
  <c r="AM45"/>
  <c r="AK45"/>
  <c r="AJ45"/>
  <c r="AI45"/>
  <c r="AX44"/>
  <c r="AW44"/>
  <c r="AV44"/>
  <c r="AU44"/>
  <c r="AT44"/>
  <c r="AS44"/>
  <c r="AR44"/>
  <c r="AQ44"/>
  <c r="AP44"/>
  <c r="AO44"/>
  <c r="AN44"/>
  <c r="AM44"/>
  <c r="AL44"/>
  <c r="AJ44"/>
  <c r="AI44"/>
  <c r="AX43"/>
  <c r="AW43"/>
  <c r="AV43"/>
  <c r="AU43"/>
  <c r="AT43"/>
  <c r="AS43"/>
  <c r="AR43"/>
  <c r="AQ43"/>
  <c r="AP43"/>
  <c r="AO43"/>
  <c r="AN43"/>
  <c r="AM43"/>
  <c r="AL43"/>
  <c r="AK43"/>
  <c r="AI43"/>
  <c r="AX42"/>
  <c r="AW42"/>
  <c r="AV42"/>
  <c r="AU42"/>
  <c r="AT42"/>
  <c r="AS42"/>
  <c r="AR42"/>
  <c r="AQ42"/>
  <c r="AP42"/>
  <c r="AO42"/>
  <c r="AN42"/>
  <c r="AM42"/>
  <c r="AL42"/>
  <c r="AK42"/>
  <c r="AJ42"/>
  <c r="AC39"/>
  <c r="Z119"/>
  <c r="Z117"/>
  <c r="Z115"/>
  <c r="Z113"/>
  <c r="Z111"/>
  <c r="Z8"/>
  <c r="AX41" s="1"/>
  <c r="Z7"/>
  <c r="Z6"/>
  <c r="Z4"/>
  <c r="Z3"/>
  <c r="Z5"/>
  <c r="Y119"/>
  <c r="Y117"/>
  <c r="Y115"/>
  <c r="Y113"/>
  <c r="Y111"/>
  <c r="Y8"/>
  <c r="AW41" s="1"/>
  <c r="Y7"/>
  <c r="Y6"/>
  <c r="Y4"/>
  <c r="Y3"/>
  <c r="Y5"/>
  <c r="X119"/>
  <c r="X117"/>
  <c r="X115"/>
  <c r="X113"/>
  <c r="X111"/>
  <c r="X8"/>
  <c r="AV41" s="1"/>
  <c r="X7"/>
  <c r="X6"/>
  <c r="X4"/>
  <c r="X3"/>
  <c r="X5"/>
  <c r="W119"/>
  <c r="W117"/>
  <c r="W115"/>
  <c r="W113"/>
  <c r="W111"/>
  <c r="W8"/>
  <c r="AA62" s="1"/>
  <c r="W7"/>
  <c r="W6"/>
  <c r="W4"/>
  <c r="W3"/>
  <c r="W5"/>
  <c r="V119"/>
  <c r="V117"/>
  <c r="V115"/>
  <c r="V113"/>
  <c r="V111"/>
  <c r="V8"/>
  <c r="AT41" s="1"/>
  <c r="V7"/>
  <c r="V6"/>
  <c r="V4"/>
  <c r="V3"/>
  <c r="V5"/>
  <c r="U119"/>
  <c r="U117"/>
  <c r="U115"/>
  <c r="U113"/>
  <c r="U111"/>
  <c r="U8"/>
  <c r="AA60" s="1"/>
  <c r="U7"/>
  <c r="U6"/>
  <c r="U4"/>
  <c r="U3"/>
  <c r="U5"/>
  <c r="T119"/>
  <c r="T117"/>
  <c r="T115"/>
  <c r="T113"/>
  <c r="T111"/>
  <c r="T8"/>
  <c r="AA59" s="1"/>
  <c r="T7"/>
  <c r="T6"/>
  <c r="T4"/>
  <c r="T3"/>
  <c r="T5"/>
  <c r="S119"/>
  <c r="S117"/>
  <c r="S115"/>
  <c r="S113"/>
  <c r="S111"/>
  <c r="S8"/>
  <c r="AQ41" s="1"/>
  <c r="S7"/>
  <c r="S6"/>
  <c r="S4"/>
  <c r="S3"/>
  <c r="S5"/>
  <c r="R119"/>
  <c r="R117"/>
  <c r="R115"/>
  <c r="R113"/>
  <c r="R111"/>
  <c r="R8"/>
  <c r="AA57" s="1"/>
  <c r="R7"/>
  <c r="R6"/>
  <c r="R4"/>
  <c r="R3"/>
  <c r="R5"/>
  <c r="Q119"/>
  <c r="Q117"/>
  <c r="Q115"/>
  <c r="Q113"/>
  <c r="Q111"/>
  <c r="Q8"/>
  <c r="AO41" s="1"/>
  <c r="Q7"/>
  <c r="Q6"/>
  <c r="Q4"/>
  <c r="Q3"/>
  <c r="Q5"/>
  <c r="P119"/>
  <c r="P117"/>
  <c r="P115"/>
  <c r="P113"/>
  <c r="P111"/>
  <c r="P8"/>
  <c r="AN41" s="1"/>
  <c r="P7"/>
  <c r="P6"/>
  <c r="P4"/>
  <c r="P3"/>
  <c r="P5"/>
  <c r="O119"/>
  <c r="O117"/>
  <c r="O115"/>
  <c r="O113"/>
  <c r="O111"/>
  <c r="O8"/>
  <c r="AA54" s="1"/>
  <c r="O7"/>
  <c r="O6"/>
  <c r="O4"/>
  <c r="O3"/>
  <c r="O5"/>
  <c r="N119"/>
  <c r="N117"/>
  <c r="N115"/>
  <c r="N113"/>
  <c r="N111"/>
  <c r="N8"/>
  <c r="AL41" s="1"/>
  <c r="N7"/>
  <c r="N6"/>
  <c r="N4"/>
  <c r="N3"/>
  <c r="N5"/>
  <c r="M119"/>
  <c r="M117"/>
  <c r="M115"/>
  <c r="M113"/>
  <c r="M111"/>
  <c r="M8"/>
  <c r="AA52" s="1"/>
  <c r="M7"/>
  <c r="M6"/>
  <c r="M4"/>
  <c r="M3"/>
  <c r="M5"/>
  <c r="L119"/>
  <c r="L117"/>
  <c r="L115"/>
  <c r="L113"/>
  <c r="L111"/>
  <c r="L8"/>
  <c r="AA51" s="1"/>
  <c r="L7"/>
  <c r="L6"/>
  <c r="L4"/>
  <c r="L3"/>
  <c r="L5"/>
  <c r="K119"/>
  <c r="K117"/>
  <c r="K115"/>
  <c r="K113"/>
  <c r="K111"/>
  <c r="K8"/>
  <c r="AA50" s="1"/>
  <c r="K7"/>
  <c r="K6"/>
  <c r="K4"/>
  <c r="K3"/>
  <c r="K5"/>
  <c r="J119"/>
  <c r="J117"/>
  <c r="J115"/>
  <c r="J113"/>
  <c r="J111"/>
  <c r="J8"/>
  <c r="AA49" s="1"/>
  <c r="J7"/>
  <c r="J6"/>
  <c r="J4"/>
  <c r="J3"/>
  <c r="J5"/>
  <c r="I119"/>
  <c r="I117"/>
  <c r="I115"/>
  <c r="I113"/>
  <c r="I111"/>
  <c r="I8"/>
  <c r="AG41" s="1"/>
  <c r="I7"/>
  <c r="I6"/>
  <c r="I4"/>
  <c r="I3"/>
  <c r="I5"/>
  <c r="H119"/>
  <c r="H117"/>
  <c r="H115"/>
  <c r="H113"/>
  <c r="H111"/>
  <c r="H8"/>
  <c r="AF41" s="1"/>
  <c r="H7"/>
  <c r="H6"/>
  <c r="H4"/>
  <c r="H3"/>
  <c r="H5"/>
  <c r="G119"/>
  <c r="G117"/>
  <c r="G115"/>
  <c r="G113"/>
  <c r="G111"/>
  <c r="G8"/>
  <c r="AA46" s="1"/>
  <c r="G7"/>
  <c r="G6"/>
  <c r="G4"/>
  <c r="G3"/>
  <c r="G5"/>
  <c r="F119"/>
  <c r="F117"/>
  <c r="F115"/>
  <c r="F113"/>
  <c r="F111"/>
  <c r="F8"/>
  <c r="AD41" s="1"/>
  <c r="F7"/>
  <c r="F6"/>
  <c r="F4"/>
  <c r="F3"/>
  <c r="F5"/>
  <c r="E119"/>
  <c r="E117"/>
  <c r="E115"/>
  <c r="E113"/>
  <c r="E111"/>
  <c r="E8"/>
  <c r="AA44" s="1"/>
  <c r="E7"/>
  <c r="E6"/>
  <c r="E4"/>
  <c r="E3"/>
  <c r="E5"/>
  <c r="D119"/>
  <c r="D117"/>
  <c r="D115"/>
  <c r="D113"/>
  <c r="D111"/>
  <c r="D8"/>
  <c r="AA43" s="1"/>
  <c r="D7"/>
  <c r="D6"/>
  <c r="D4"/>
  <c r="D3"/>
  <c r="D5"/>
  <c r="C119"/>
  <c r="C117"/>
  <c r="C115"/>
  <c r="C113"/>
  <c r="C111"/>
  <c r="C8"/>
  <c r="AA42" s="1"/>
  <c r="C7"/>
  <c r="C6"/>
  <c r="C4"/>
  <c r="C3"/>
  <c r="C5"/>
  <c r="B119"/>
  <c r="B117"/>
  <c r="B115"/>
  <c r="B113"/>
  <c r="B111"/>
  <c r="B8"/>
  <c r="B7"/>
  <c r="B6"/>
  <c r="B4"/>
  <c r="B3"/>
  <c r="B5"/>
  <c r="D119" i="3"/>
  <c r="C119"/>
  <c r="B119"/>
  <c r="D117"/>
  <c r="C117"/>
  <c r="B117"/>
  <c r="D115"/>
  <c r="C115"/>
  <c r="B115"/>
  <c r="D113"/>
  <c r="C113"/>
  <c r="B113"/>
  <c r="D111"/>
  <c r="C111"/>
  <c r="B111"/>
  <c r="C8"/>
  <c r="J11"/>
  <c r="B8"/>
  <c r="H11" s="1"/>
  <c r="D8"/>
  <c r="J10" s="1"/>
  <c r="J8"/>
  <c r="D7"/>
  <c r="C7"/>
  <c r="B7"/>
  <c r="D6"/>
  <c r="C6"/>
  <c r="B6"/>
  <c r="D4"/>
  <c r="D3"/>
  <c r="C4"/>
  <c r="C3"/>
  <c r="C5" s="1"/>
  <c r="B4"/>
  <c r="B3"/>
  <c r="B5"/>
  <c r="AX24" i="2"/>
  <c r="AW57" s="1"/>
  <c r="AW24"/>
  <c r="AV57" s="1"/>
  <c r="AV24"/>
  <c r="AU24"/>
  <c r="AT57" s="1"/>
  <c r="AT24"/>
  <c r="AS57" s="1"/>
  <c r="AS24"/>
  <c r="AR57" s="1"/>
  <c r="AR24"/>
  <c r="AY23"/>
  <c r="AW23"/>
  <c r="AV56" s="1"/>
  <c r="AV23"/>
  <c r="AU56" s="1"/>
  <c r="AU23"/>
  <c r="AT23"/>
  <c r="AS23"/>
  <c r="AR56" s="1"/>
  <c r="AR23"/>
  <c r="AQ56" s="1"/>
  <c r="AY22"/>
  <c r="AX55" s="1"/>
  <c r="AX22"/>
  <c r="AV22"/>
  <c r="AU55" s="1"/>
  <c r="AU22"/>
  <c r="AT55" s="1"/>
  <c r="AT22"/>
  <c r="AS22"/>
  <c r="AR22"/>
  <c r="AQ55" s="1"/>
  <c r="AY21"/>
  <c r="AX54" s="1"/>
  <c r="AX21"/>
  <c r="AW21"/>
  <c r="AU21"/>
  <c r="AT54" s="1"/>
  <c r="AT21"/>
  <c r="AS54" s="1"/>
  <c r="AS21"/>
  <c r="AR21"/>
  <c r="AQ54" s="1"/>
  <c r="AY20"/>
  <c r="AX53" s="1"/>
  <c r="AX20"/>
  <c r="AW53" s="1"/>
  <c r="AW20"/>
  <c r="AV53" s="1"/>
  <c r="AV20"/>
  <c r="AU53" s="1"/>
  <c r="AT20"/>
  <c r="AS53" s="1"/>
  <c r="AS20"/>
  <c r="AR53" s="1"/>
  <c r="AR20"/>
  <c r="AQ53" s="1"/>
  <c r="AY19"/>
  <c r="AX52" s="1"/>
  <c r="AX19"/>
  <c r="AW52" s="1"/>
  <c r="AW19"/>
  <c r="AV52" s="1"/>
  <c r="AV19"/>
  <c r="AU19"/>
  <c r="AT52" s="1"/>
  <c r="AS19"/>
  <c r="AR19"/>
  <c r="AQ52" s="1"/>
  <c r="AY18"/>
  <c r="AX18"/>
  <c r="AW51" s="1"/>
  <c r="AW18"/>
  <c r="AV51" s="1"/>
  <c r="AV18"/>
  <c r="AU51" s="1"/>
  <c r="AU18"/>
  <c r="AT18"/>
  <c r="AS51" s="1"/>
  <c r="AR18"/>
  <c r="AY17"/>
  <c r="AX50" s="1"/>
  <c r="AX17"/>
  <c r="AW50" s="1"/>
  <c r="AW17"/>
  <c r="AV50" s="1"/>
  <c r="AV17"/>
  <c r="AU50" s="1"/>
  <c r="AU17"/>
  <c r="AT17"/>
  <c r="AS50" s="1"/>
  <c r="AS17"/>
  <c r="AR50" s="1"/>
  <c r="AH16"/>
  <c r="AP24" s="1"/>
  <c r="AX32" s="1"/>
  <c r="AG16"/>
  <c r="AO24" s="1"/>
  <c r="AW32" s="1"/>
  <c r="AF16"/>
  <c r="AN24"/>
  <c r="AV32" s="1"/>
  <c r="AE16"/>
  <c r="AM24" s="1"/>
  <c r="AU32" s="1"/>
  <c r="AD16"/>
  <c r="AL24"/>
  <c r="AT32" s="1"/>
  <c r="AC16"/>
  <c r="AK24" s="1"/>
  <c r="AS32" s="1"/>
  <c r="AB16"/>
  <c r="AJ24" s="1"/>
  <c r="AR32" s="1"/>
  <c r="AG15"/>
  <c r="AO23" s="1"/>
  <c r="AW31" s="1"/>
  <c r="AF15"/>
  <c r="AN23" s="1"/>
  <c r="AV31" s="1"/>
  <c r="AE15"/>
  <c r="AM23" s="1"/>
  <c r="AU31" s="1"/>
  <c r="AD15"/>
  <c r="AL23" s="1"/>
  <c r="AT31" s="1"/>
  <c r="AC15"/>
  <c r="AK23" s="1"/>
  <c r="AS31" s="1"/>
  <c r="AB15"/>
  <c r="AJ23" s="1"/>
  <c r="AR31" s="1"/>
  <c r="AF14"/>
  <c r="AN22" s="1"/>
  <c r="AV30" s="1"/>
  <c r="AE14"/>
  <c r="AM22" s="1"/>
  <c r="AU30" s="1"/>
  <c r="AD14"/>
  <c r="AL22" s="1"/>
  <c r="AT30" s="1"/>
  <c r="AC14"/>
  <c r="AK22" s="1"/>
  <c r="AS30" s="1"/>
  <c r="AB14"/>
  <c r="AJ22" s="1"/>
  <c r="AR30" s="1"/>
  <c r="AE13"/>
  <c r="AM21" s="1"/>
  <c r="AU29" s="1"/>
  <c r="AD13"/>
  <c r="AL21" s="1"/>
  <c r="AT29" s="1"/>
  <c r="AC13"/>
  <c r="AK21" s="1"/>
  <c r="AS29" s="1"/>
  <c r="AB13"/>
  <c r="AJ21" s="1"/>
  <c r="AR29" s="1"/>
  <c r="AD12"/>
  <c r="AL20" s="1"/>
  <c r="AT28" s="1"/>
  <c r="AC12"/>
  <c r="AK20" s="1"/>
  <c r="AS28" s="1"/>
  <c r="AB12"/>
  <c r="AJ20" s="1"/>
  <c r="AR28" s="1"/>
  <c r="AC11"/>
  <c r="AK19" s="1"/>
  <c r="AS27" s="1"/>
  <c r="AB11"/>
  <c r="AJ19" s="1"/>
  <c r="AR27" s="1"/>
  <c r="AB10"/>
  <c r="AJ18" s="1"/>
  <c r="AR26" s="1"/>
  <c r="AY8"/>
  <c r="AX8"/>
  <c r="AV8"/>
  <c r="AU8"/>
  <c r="AT8"/>
  <c r="AR8"/>
  <c r="AQ8"/>
  <c r="AP8"/>
  <c r="AN8"/>
  <c r="AM8"/>
  <c r="AL8"/>
  <c r="AJ8"/>
  <c r="AI8"/>
  <c r="AH8"/>
  <c r="AF8"/>
  <c r="AE8"/>
  <c r="AD8"/>
  <c r="AB8"/>
  <c r="C31" i="1"/>
  <c r="C33" s="1"/>
  <c r="F31"/>
  <c r="E31"/>
  <c r="E342"/>
  <c r="E334" s="1"/>
  <c r="E326" s="1"/>
  <c r="D31"/>
  <c r="E369"/>
  <c r="D369"/>
  <c r="C369"/>
  <c r="B369"/>
  <c r="E331"/>
  <c r="E330"/>
  <c r="E329"/>
  <c r="E328"/>
  <c r="E339"/>
  <c r="E338"/>
  <c r="E337"/>
  <c r="E336"/>
  <c r="E347"/>
  <c r="E346"/>
  <c r="E345"/>
  <c r="E344"/>
  <c r="I354"/>
  <c r="H354"/>
  <c r="G354"/>
  <c r="F354"/>
  <c r="E354"/>
  <c r="D354"/>
  <c r="C354"/>
  <c r="B354"/>
  <c r="F347"/>
  <c r="C347"/>
  <c r="J44"/>
  <c r="B112"/>
  <c r="B303" s="1"/>
  <c r="A347"/>
  <c r="F346"/>
  <c r="C346"/>
  <c r="I44"/>
  <c r="B111"/>
  <c r="B123" s="1"/>
  <c r="B157" s="1"/>
  <c r="A254" s="1"/>
  <c r="A346"/>
  <c r="F345"/>
  <c r="C345"/>
  <c r="H44"/>
  <c r="B110"/>
  <c r="B301" s="1"/>
  <c r="B317" s="1"/>
  <c r="B345" s="1"/>
  <c r="A345"/>
  <c r="F344"/>
  <c r="C344"/>
  <c r="G44"/>
  <c r="B109"/>
  <c r="B300" s="1"/>
  <c r="A344"/>
  <c r="C343"/>
  <c r="F44"/>
  <c r="A343"/>
  <c r="C342"/>
  <c r="E44"/>
  <c r="B107"/>
  <c r="A342"/>
  <c r="C341"/>
  <c r="D44"/>
  <c r="B106"/>
  <c r="B297" s="1"/>
  <c r="B305" s="1"/>
  <c r="B333" s="1"/>
  <c r="J337" s="1"/>
  <c r="A341"/>
  <c r="C340"/>
  <c r="C44"/>
  <c r="B105"/>
  <c r="B296"/>
  <c r="B324" s="1"/>
  <c r="J331" s="1"/>
  <c r="A340"/>
  <c r="F339"/>
  <c r="C339"/>
  <c r="A339"/>
  <c r="F338"/>
  <c r="C338"/>
  <c r="A338"/>
  <c r="F337"/>
  <c r="C337"/>
  <c r="A337"/>
  <c r="B304"/>
  <c r="B332" s="1"/>
  <c r="J336" s="1"/>
  <c r="F336"/>
  <c r="C336"/>
  <c r="A336"/>
  <c r="C335"/>
  <c r="A335"/>
  <c r="C334"/>
  <c r="A334"/>
  <c r="C333"/>
  <c r="A333"/>
  <c r="C332"/>
  <c r="A332"/>
  <c r="C331"/>
  <c r="A331"/>
  <c r="C330"/>
  <c r="A330"/>
  <c r="C329"/>
  <c r="A329"/>
  <c r="C328"/>
  <c r="A328"/>
  <c r="C327"/>
  <c r="A327"/>
  <c r="C326"/>
  <c r="A326"/>
  <c r="C325"/>
  <c r="A325"/>
  <c r="C324"/>
  <c r="A324"/>
  <c r="C323"/>
  <c r="B323"/>
  <c r="B124"/>
  <c r="B161" s="1"/>
  <c r="A258" s="1"/>
  <c r="B121"/>
  <c r="B149" s="1"/>
  <c r="A246" s="1"/>
  <c r="B118"/>
  <c r="B137" s="1"/>
  <c r="A234" s="1"/>
  <c r="B133"/>
  <c r="A230"/>
  <c r="A225"/>
  <c r="A224"/>
  <c r="A223"/>
  <c r="A222"/>
  <c r="A221"/>
  <c r="A220"/>
  <c r="A219"/>
  <c r="A218"/>
  <c r="B176"/>
  <c r="B173"/>
  <c r="B170"/>
  <c r="B169"/>
  <c r="J104"/>
  <c r="J168"/>
  <c r="I104"/>
  <c r="I168" s="1"/>
  <c r="H104"/>
  <c r="H168" s="1"/>
  <c r="G104"/>
  <c r="G168" s="1"/>
  <c r="D104"/>
  <c r="D168" s="1"/>
  <c r="C104"/>
  <c r="C168" s="1"/>
  <c r="B160"/>
  <c r="B164"/>
  <c r="B159"/>
  <c r="B163"/>
  <c r="B158"/>
  <c r="B162" s="1"/>
  <c r="B117"/>
  <c r="B100"/>
  <c r="C90"/>
  <c r="C91"/>
  <c r="C92"/>
  <c r="C93" s="1"/>
  <c r="C94" s="1"/>
  <c r="C95"/>
  <c r="C96"/>
  <c r="C97" s="1"/>
  <c r="C98" s="1"/>
  <c r="C99" s="1"/>
  <c r="B54"/>
  <c r="B68" s="1"/>
  <c r="B83" s="1"/>
  <c r="B99"/>
  <c r="B53"/>
  <c r="B67"/>
  <c r="B82"/>
  <c r="B52"/>
  <c r="B66"/>
  <c r="B81"/>
  <c r="B51"/>
  <c r="B65" s="1"/>
  <c r="B80" s="1"/>
  <c r="B50"/>
  <c r="B64" s="1"/>
  <c r="B79" s="1"/>
  <c r="B95"/>
  <c r="B49"/>
  <c r="B63"/>
  <c r="B78"/>
  <c r="B48"/>
  <c r="B62"/>
  <c r="B77" s="1"/>
  <c r="B47"/>
  <c r="B61"/>
  <c r="B76" s="1"/>
  <c r="B46"/>
  <c r="B60" s="1"/>
  <c r="B75" s="1"/>
  <c r="B45"/>
  <c r="B59"/>
  <c r="B74"/>
  <c r="B90"/>
  <c r="B89"/>
  <c r="B58"/>
  <c r="B72" s="1"/>
  <c r="B88" s="1"/>
  <c r="J31"/>
  <c r="J40" s="1"/>
  <c r="I31"/>
  <c r="H31"/>
  <c r="H40" s="1"/>
  <c r="G31"/>
  <c r="G40"/>
  <c r="G50" s="1"/>
  <c r="G64" s="1"/>
  <c r="J58"/>
  <c r="J72"/>
  <c r="I58"/>
  <c r="I72" s="1"/>
  <c r="H58"/>
  <c r="H72"/>
  <c r="G58"/>
  <c r="G72" s="1"/>
  <c r="D58"/>
  <c r="D72"/>
  <c r="C58"/>
  <c r="C72" s="1"/>
  <c r="J37"/>
  <c r="I37"/>
  <c r="H37"/>
  <c r="G37"/>
  <c r="F37"/>
  <c r="E37"/>
  <c r="D37"/>
  <c r="C37"/>
  <c r="J36"/>
  <c r="I36"/>
  <c r="H36"/>
  <c r="G36"/>
  <c r="F36"/>
  <c r="E36"/>
  <c r="D36"/>
  <c r="C36"/>
  <c r="J35"/>
  <c r="I35"/>
  <c r="H35"/>
  <c r="G35"/>
  <c r="F35"/>
  <c r="E35"/>
  <c r="D35"/>
  <c r="C35"/>
  <c r="J34"/>
  <c r="I34"/>
  <c r="H34"/>
  <c r="G34"/>
  <c r="F34"/>
  <c r="E34"/>
  <c r="D34"/>
  <c r="C34"/>
  <c r="J32"/>
  <c r="J33" s="1"/>
  <c r="I32"/>
  <c r="H32"/>
  <c r="H33"/>
  <c r="G32"/>
  <c r="F32"/>
  <c r="E32"/>
  <c r="D32"/>
  <c r="C32"/>
  <c r="J22"/>
  <c r="J26"/>
  <c r="J27"/>
  <c r="J28" s="1"/>
  <c r="I22"/>
  <c r="I26"/>
  <c r="I27"/>
  <c r="I28" s="1"/>
  <c r="H22"/>
  <c r="H26"/>
  <c r="H27"/>
  <c r="H28" s="1"/>
  <c r="G22"/>
  <c r="G26"/>
  <c r="G27"/>
  <c r="G28" s="1"/>
  <c r="F22"/>
  <c r="F26"/>
  <c r="F27"/>
  <c r="F28" s="1"/>
  <c r="E22"/>
  <c r="E26"/>
  <c r="E27"/>
  <c r="E28" s="1"/>
  <c r="D22"/>
  <c r="D26"/>
  <c r="D27"/>
  <c r="D28" s="1"/>
  <c r="C22"/>
  <c r="C26"/>
  <c r="C27"/>
  <c r="C28" s="1"/>
  <c r="J24"/>
  <c r="J25" s="1"/>
  <c r="I24"/>
  <c r="I25" s="1"/>
  <c r="H24"/>
  <c r="H25" s="1"/>
  <c r="G24"/>
  <c r="G25" s="1"/>
  <c r="F24"/>
  <c r="F25" s="1"/>
  <c r="E24"/>
  <c r="E25" s="1"/>
  <c r="D24"/>
  <c r="D25" s="1"/>
  <c r="C24"/>
  <c r="C25" s="1"/>
  <c r="J23"/>
  <c r="I23"/>
  <c r="H23"/>
  <c r="G23"/>
  <c r="F23"/>
  <c r="E23"/>
  <c r="D23"/>
  <c r="C23"/>
  <c r="J21"/>
  <c r="I21"/>
  <c r="H21"/>
  <c r="G21"/>
  <c r="F21"/>
  <c r="E21"/>
  <c r="D21"/>
  <c r="C21"/>
  <c r="C2" i="3"/>
  <c r="I319" i="1"/>
  <c r="I315"/>
  <c r="I311"/>
  <c r="I307"/>
  <c r="I303"/>
  <c r="I299"/>
  <c r="K291"/>
  <c r="I289"/>
  <c r="I287"/>
  <c r="I285"/>
  <c r="I283"/>
  <c r="I281"/>
  <c r="I279"/>
  <c r="I277"/>
  <c r="I275"/>
  <c r="I273"/>
  <c r="I271"/>
  <c r="I269"/>
  <c r="I267"/>
  <c r="K258"/>
  <c r="K257"/>
  <c r="K252"/>
  <c r="K247"/>
  <c r="K242"/>
  <c r="K241"/>
  <c r="K236"/>
  <c r="K231"/>
  <c r="G188"/>
  <c r="G187"/>
  <c r="G186"/>
  <c r="G185"/>
  <c r="G184"/>
  <c r="G183"/>
  <c r="G182"/>
  <c r="G181"/>
  <c r="L216"/>
  <c r="E188"/>
  <c r="L210"/>
  <c r="E184"/>
  <c r="L206"/>
  <c r="L204"/>
  <c r="C188"/>
  <c r="L198"/>
  <c r="C184"/>
  <c r="L194"/>
  <c r="K188"/>
  <c r="K184"/>
  <c r="K180"/>
  <c r="K164"/>
  <c r="K158"/>
  <c r="K154"/>
  <c r="K150"/>
  <c r="K146"/>
  <c r="K142"/>
  <c r="K138"/>
  <c r="K134"/>
  <c r="K121"/>
  <c r="K117"/>
  <c r="K110"/>
  <c r="K106"/>
  <c r="K99"/>
  <c r="K97"/>
  <c r="K93"/>
  <c r="K89"/>
  <c r="K81"/>
  <c r="K77"/>
  <c r="K73"/>
  <c r="K68"/>
  <c r="K64"/>
  <c r="K60"/>
  <c r="K55"/>
  <c r="K51"/>
  <c r="K47"/>
  <c r="K42"/>
  <c r="K38"/>
  <c r="K34"/>
  <c r="A1"/>
  <c r="B2" i="3"/>
  <c r="I318" i="1"/>
  <c r="I314"/>
  <c r="I310"/>
  <c r="I306"/>
  <c r="I302"/>
  <c r="I298"/>
  <c r="K290"/>
  <c r="K288"/>
  <c r="K286"/>
  <c r="K284"/>
  <c r="K282"/>
  <c r="K280"/>
  <c r="K278"/>
  <c r="K276"/>
  <c r="K274"/>
  <c r="K272"/>
  <c r="K270"/>
  <c r="K268"/>
  <c r="K261"/>
  <c r="K256"/>
  <c r="K251"/>
  <c r="K246"/>
  <c r="K245"/>
  <c r="K240"/>
  <c r="K235"/>
  <c r="L215"/>
  <c r="L211"/>
  <c r="E185"/>
  <c r="L207"/>
  <c r="E181"/>
  <c r="L203"/>
  <c r="L199"/>
  <c r="C185"/>
  <c r="L195"/>
  <c r="C181"/>
  <c r="K187"/>
  <c r="K183"/>
  <c r="K176"/>
  <c r="K174"/>
  <c r="K172"/>
  <c r="K170"/>
  <c r="K167"/>
  <c r="K161"/>
  <c r="K157"/>
  <c r="K153"/>
  <c r="K149"/>
  <c r="K145"/>
  <c r="K141"/>
  <c r="K137"/>
  <c r="K124"/>
  <c r="K120"/>
  <c r="K109"/>
  <c r="K105"/>
  <c r="K96"/>
  <c r="K92"/>
  <c r="K84"/>
  <c r="K80"/>
  <c r="K76"/>
  <c r="K71"/>
  <c r="K67"/>
  <c r="K63"/>
  <c r="K59"/>
  <c r="K54"/>
  <c r="K50"/>
  <c r="K46"/>
  <c r="K41"/>
  <c r="K37"/>
  <c r="K33"/>
  <c r="D2" i="3"/>
  <c r="I312" i="1"/>
  <c r="I304"/>
  <c r="I296"/>
  <c r="K287"/>
  <c r="K283"/>
  <c r="K279"/>
  <c r="K275"/>
  <c r="K271"/>
  <c r="K267"/>
  <c r="K249"/>
  <c r="K244"/>
  <c r="K239"/>
  <c r="K234"/>
  <c r="L224"/>
  <c r="L222"/>
  <c r="L220"/>
  <c r="L218"/>
  <c r="L213"/>
  <c r="E183"/>
  <c r="L205"/>
  <c r="C187"/>
  <c r="L197"/>
  <c r="K185"/>
  <c r="K175"/>
  <c r="K169"/>
  <c r="K162"/>
  <c r="K156"/>
  <c r="K148"/>
  <c r="K140"/>
  <c r="K123"/>
  <c r="K107"/>
  <c r="K94"/>
  <c r="K82"/>
  <c r="K74"/>
  <c r="K70"/>
  <c r="K62"/>
  <c r="K53"/>
  <c r="K45"/>
  <c r="K36"/>
  <c r="I317"/>
  <c r="I309"/>
  <c r="I301"/>
  <c r="I290"/>
  <c r="I286"/>
  <c r="I282"/>
  <c r="I278"/>
  <c r="I274"/>
  <c r="I270"/>
  <c r="K260"/>
  <c r="K253"/>
  <c r="K248"/>
  <c r="K243"/>
  <c r="K238"/>
  <c r="L212"/>
  <c r="E182"/>
  <c r="L202"/>
  <c r="C186"/>
  <c r="L196"/>
  <c r="K182"/>
  <c r="K166"/>
  <c r="K163"/>
  <c r="K155"/>
  <c r="K147"/>
  <c r="K139"/>
  <c r="K122"/>
  <c r="K112"/>
  <c r="K100"/>
  <c r="K95"/>
  <c r="K90"/>
  <c r="K79"/>
  <c r="K69"/>
  <c r="K61"/>
  <c r="K52"/>
  <c r="K43"/>
  <c r="K35"/>
  <c r="Z2" i="2"/>
  <c r="Y2"/>
  <c r="X2"/>
  <c r="W2"/>
  <c r="V2"/>
  <c r="U2"/>
  <c r="T2"/>
  <c r="S2"/>
  <c r="R2"/>
  <c r="Q2"/>
  <c r="P2"/>
  <c r="O2"/>
  <c r="N2"/>
  <c r="M2"/>
  <c r="L2"/>
  <c r="K2"/>
  <c r="J2"/>
  <c r="I2"/>
  <c r="H2"/>
  <c r="G2"/>
  <c r="F2"/>
  <c r="E2"/>
  <c r="D2"/>
  <c r="C2"/>
  <c r="B2"/>
  <c r="I305" i="1"/>
  <c r="I288"/>
  <c r="I280"/>
  <c r="I272"/>
  <c r="K254"/>
  <c r="K237"/>
  <c r="L221"/>
  <c r="E187"/>
  <c r="L193"/>
  <c r="K171"/>
  <c r="K165"/>
  <c r="K152"/>
  <c r="K136"/>
  <c r="K57"/>
  <c r="K40"/>
  <c r="K32"/>
  <c r="I308"/>
  <c r="K289"/>
  <c r="K281"/>
  <c r="K273"/>
  <c r="K259"/>
  <c r="K255"/>
  <c r="K232"/>
  <c r="L219"/>
  <c r="L214"/>
  <c r="L208"/>
  <c r="L200"/>
  <c r="C182"/>
  <c r="K159"/>
  <c r="K143"/>
  <c r="K118"/>
  <c r="K98"/>
  <c r="K65"/>
  <c r="K48"/>
  <c r="I313"/>
  <c r="I297"/>
  <c r="I284"/>
  <c r="I276"/>
  <c r="I268"/>
  <c r="K233"/>
  <c r="L225"/>
  <c r="L217"/>
  <c r="L209"/>
  <c r="L201"/>
  <c r="C183"/>
  <c r="K181"/>
  <c r="K173"/>
  <c r="K160"/>
  <c r="K144"/>
  <c r="K119"/>
  <c r="K108"/>
  <c r="K91"/>
  <c r="K78"/>
  <c r="K66"/>
  <c r="K49"/>
  <c r="I316"/>
  <c r="K269"/>
  <c r="K250"/>
  <c r="K186"/>
  <c r="K111"/>
  <c r="K56"/>
  <c r="K285"/>
  <c r="L223"/>
  <c r="K135"/>
  <c r="I300"/>
  <c r="E186"/>
  <c r="K151"/>
  <c r="K83"/>
  <c r="K75"/>
  <c r="K39"/>
  <c r="K277"/>
  <c r="K31"/>
  <c r="J46" l="1"/>
  <c r="J60" s="1"/>
  <c r="J54"/>
  <c r="J68" s="1"/>
  <c r="J50"/>
  <c r="J64" s="1"/>
  <c r="B328"/>
  <c r="B316"/>
  <c r="B344" s="1"/>
  <c r="B308"/>
  <c r="B336" s="1"/>
  <c r="B319"/>
  <c r="B347" s="1"/>
  <c r="B331"/>
  <c r="B311"/>
  <c r="B339" s="1"/>
  <c r="G46"/>
  <c r="B312"/>
  <c r="B340" s="1"/>
  <c r="B302"/>
  <c r="B310" s="1"/>
  <c r="B338" s="1"/>
  <c r="E340"/>
  <c r="E332" s="1"/>
  <c r="E324" s="1"/>
  <c r="AJ41" i="2"/>
  <c r="AK41"/>
  <c r="AA55"/>
  <c r="AA56"/>
  <c r="AR41"/>
  <c r="AA63"/>
  <c r="G54" i="1"/>
  <c r="G68" s="1"/>
  <c r="I33"/>
  <c r="B175"/>
  <c r="AC8" i="2"/>
  <c r="AG8"/>
  <c r="AK8"/>
  <c r="AO8"/>
  <c r="AS8"/>
  <c r="AW8"/>
  <c r="AA45"/>
  <c r="AA61"/>
  <c r="C40" i="1"/>
  <c r="G33"/>
  <c r="I40"/>
  <c r="I50" s="1"/>
  <c r="I64" s="1"/>
  <c r="B174"/>
  <c r="B122"/>
  <c r="B153" s="1"/>
  <c r="A250" s="1"/>
  <c r="AB41" i="2"/>
  <c r="AC41"/>
  <c r="AA47"/>
  <c r="AA48"/>
  <c r="K211" i="1"/>
  <c r="K196"/>
  <c r="K195"/>
  <c r="K212"/>
  <c r="K199"/>
  <c r="K207"/>
  <c r="K200"/>
  <c r="K208"/>
  <c r="K194"/>
  <c r="K198"/>
  <c r="K206"/>
  <c r="K210"/>
  <c r="K197"/>
  <c r="K201"/>
  <c r="K209"/>
  <c r="K213"/>
  <c r="K218"/>
  <c r="K219"/>
  <c r="K220"/>
  <c r="K221"/>
  <c r="K222"/>
  <c r="K223"/>
  <c r="K224"/>
  <c r="K225"/>
  <c r="F40"/>
  <c r="F33"/>
  <c r="E343"/>
  <c r="G60"/>
  <c r="H45"/>
  <c r="H47"/>
  <c r="H61" s="1"/>
  <c r="H49"/>
  <c r="H63" s="1"/>
  <c r="H51"/>
  <c r="H65" s="1"/>
  <c r="H53"/>
  <c r="H67" s="1"/>
  <c r="H48"/>
  <c r="H62" s="1"/>
  <c r="H52"/>
  <c r="H66" s="1"/>
  <c r="H50"/>
  <c r="H64" s="1"/>
  <c r="H46"/>
  <c r="H54"/>
  <c r="H68" s="1"/>
  <c r="B93"/>
  <c r="B298"/>
  <c r="B119"/>
  <c r="B141" s="1"/>
  <c r="A238" s="1"/>
  <c r="B171"/>
  <c r="D40"/>
  <c r="E341"/>
  <c r="I45"/>
  <c r="I47"/>
  <c r="I61" s="1"/>
  <c r="I49"/>
  <c r="I63" s="1"/>
  <c r="I51"/>
  <c r="I65" s="1"/>
  <c r="I53"/>
  <c r="I67" s="1"/>
  <c r="I48"/>
  <c r="I62" s="1"/>
  <c r="I52"/>
  <c r="I66" s="1"/>
  <c r="B97"/>
  <c r="B318"/>
  <c r="B346" s="1"/>
  <c r="B330"/>
  <c r="J45"/>
  <c r="J47"/>
  <c r="J61" s="1"/>
  <c r="J49"/>
  <c r="J63" s="1"/>
  <c r="J51"/>
  <c r="J65" s="1"/>
  <c r="J53"/>
  <c r="J67" s="1"/>
  <c r="J48"/>
  <c r="J62" s="1"/>
  <c r="J52"/>
  <c r="J66" s="1"/>
  <c r="B91"/>
  <c r="B96"/>
  <c r="D33"/>
  <c r="I54"/>
  <c r="I68" s="1"/>
  <c r="I46"/>
  <c r="B98"/>
  <c r="G45"/>
  <c r="G47"/>
  <c r="G61" s="1"/>
  <c r="G49"/>
  <c r="G63" s="1"/>
  <c r="G51"/>
  <c r="G65" s="1"/>
  <c r="G53"/>
  <c r="G67" s="1"/>
  <c r="G48"/>
  <c r="G62" s="1"/>
  <c r="G52"/>
  <c r="G66" s="1"/>
  <c r="B94"/>
  <c r="E58"/>
  <c r="E72" s="1"/>
  <c r="E104"/>
  <c r="E168" s="1"/>
  <c r="B329"/>
  <c r="B309"/>
  <c r="B337" s="1"/>
  <c r="H12" i="3"/>
  <c r="I10"/>
  <c r="B92" i="1"/>
  <c r="B313"/>
  <c r="B341" s="1"/>
  <c r="B325"/>
  <c r="J332" s="1"/>
  <c r="B108"/>
  <c r="F104"/>
  <c r="F168" s="1"/>
  <c r="F58"/>
  <c r="F72" s="1"/>
  <c r="C45"/>
  <c r="C47"/>
  <c r="C61" s="1"/>
  <c r="C49"/>
  <c r="C63" s="1"/>
  <c r="C51"/>
  <c r="C65" s="1"/>
  <c r="C53"/>
  <c r="C67" s="1"/>
  <c r="E40"/>
  <c r="E33"/>
  <c r="D5" i="3"/>
  <c r="AE41" i="2"/>
  <c r="AH41"/>
  <c r="AM41"/>
  <c r="AP41"/>
  <c r="AU41"/>
  <c r="C50" i="1" l="1"/>
  <c r="C64" s="1"/>
  <c r="C48"/>
  <c r="C62" s="1"/>
  <c r="C54"/>
  <c r="C68" s="1"/>
  <c r="C52"/>
  <c r="C66" s="1"/>
  <c r="C46"/>
  <c r="C60" s="1"/>
  <c r="H105"/>
  <c r="AG9" i="2" s="1"/>
  <c r="C59" i="1"/>
  <c r="J105"/>
  <c r="AI9" i="2" s="1"/>
  <c r="C105" i="1"/>
  <c r="I105"/>
  <c r="AH9" i="2" s="1"/>
  <c r="I60" i="1"/>
  <c r="C123"/>
  <c r="J59"/>
  <c r="J112"/>
  <c r="AI16" i="2" s="1"/>
  <c r="AQ24" s="1"/>
  <c r="AY32" s="1"/>
  <c r="C124" i="1"/>
  <c r="E46"/>
  <c r="E48"/>
  <c r="E62" s="1"/>
  <c r="E50"/>
  <c r="E64" s="1"/>
  <c r="E52"/>
  <c r="E66" s="1"/>
  <c r="E54"/>
  <c r="E68" s="1"/>
  <c r="E45"/>
  <c r="E49"/>
  <c r="E63" s="1"/>
  <c r="E53"/>
  <c r="E67" s="1"/>
  <c r="E51"/>
  <c r="E65" s="1"/>
  <c r="E47"/>
  <c r="E61" s="1"/>
  <c r="H59"/>
  <c r="H110"/>
  <c r="AG14" i="2" s="1"/>
  <c r="AO22" s="1"/>
  <c r="AW30" s="1"/>
  <c r="J110" i="1"/>
  <c r="AI14" i="2" s="1"/>
  <c r="I110" i="1"/>
  <c r="AH14" i="2" s="1"/>
  <c r="H109" i="1"/>
  <c r="AG13" i="2" s="1"/>
  <c r="E335" i="1"/>
  <c r="E333"/>
  <c r="B326"/>
  <c r="J333" s="1"/>
  <c r="B314"/>
  <c r="B342" s="1"/>
  <c r="B306"/>
  <c r="B334" s="1"/>
  <c r="J338" s="1"/>
  <c r="F46"/>
  <c r="F48"/>
  <c r="F62" s="1"/>
  <c r="F50"/>
  <c r="F64" s="1"/>
  <c r="F52"/>
  <c r="F66" s="1"/>
  <c r="F54"/>
  <c r="F68" s="1"/>
  <c r="F47"/>
  <c r="F61" s="1"/>
  <c r="F51"/>
  <c r="F65" s="1"/>
  <c r="F49"/>
  <c r="F63" s="1"/>
  <c r="F45"/>
  <c r="F53"/>
  <c r="F67" s="1"/>
  <c r="C121"/>
  <c r="B299"/>
  <c r="B120"/>
  <c r="B145" s="1"/>
  <c r="A242" s="1"/>
  <c r="B172"/>
  <c r="H60"/>
  <c r="C122"/>
  <c r="J109"/>
  <c r="AI13" i="2" s="1"/>
  <c r="G59" i="1"/>
  <c r="I109"/>
  <c r="AH13" i="2" s="1"/>
  <c r="G105" i="1"/>
  <c r="AF9" i="2" s="1"/>
  <c r="G109" i="1"/>
  <c r="AF13" i="2" s="1"/>
  <c r="AN21" s="1"/>
  <c r="AV29" s="1"/>
  <c r="I111" i="1"/>
  <c r="AH15" i="2" s="1"/>
  <c r="AP23" s="1"/>
  <c r="AX31" s="1"/>
  <c r="I59" i="1"/>
  <c r="J111"/>
  <c r="AI15" i="2" s="1"/>
  <c r="D45" i="1"/>
  <c r="D47"/>
  <c r="D61" s="1"/>
  <c r="D49"/>
  <c r="D63" s="1"/>
  <c r="D51"/>
  <c r="D65" s="1"/>
  <c r="D53"/>
  <c r="D67" s="1"/>
  <c r="D48"/>
  <c r="D62" s="1"/>
  <c r="D52"/>
  <c r="D66" s="1"/>
  <c r="D50"/>
  <c r="D64" s="1"/>
  <c r="D46"/>
  <c r="D54"/>
  <c r="D68" s="1"/>
  <c r="C117"/>
  <c r="AH48" i="2" l="1"/>
  <c r="AQ23"/>
  <c r="E155" i="1"/>
  <c r="D154"/>
  <c r="AO14" i="2"/>
  <c r="AG47"/>
  <c r="AP22"/>
  <c r="G107" i="1"/>
  <c r="AF11" i="2" s="1"/>
  <c r="H107" i="1"/>
  <c r="AG11" i="2" s="1"/>
  <c r="I107" i="1"/>
  <c r="AH11" i="2" s="1"/>
  <c r="E59" i="1"/>
  <c r="E107"/>
  <c r="AD11" i="2" s="1"/>
  <c r="AL19" s="1"/>
  <c r="AT27" s="1"/>
  <c r="J107" i="1"/>
  <c r="AI11" i="2" s="1"/>
  <c r="F107" i="1"/>
  <c r="AE11" i="2" s="1"/>
  <c r="J79" i="1"/>
  <c r="J76"/>
  <c r="J77"/>
  <c r="J83"/>
  <c r="J84" s="1"/>
  <c r="J74"/>
  <c r="J73" s="1"/>
  <c r="J82"/>
  <c r="J75"/>
  <c r="J80"/>
  <c r="J78"/>
  <c r="J81"/>
  <c r="AF42" i="2"/>
  <c r="AO17"/>
  <c r="D60" i="1"/>
  <c r="C118"/>
  <c r="E106"/>
  <c r="AD10" i="2" s="1"/>
  <c r="I106" i="1"/>
  <c r="AH10" i="2" s="1"/>
  <c r="H106" i="1"/>
  <c r="AG10" i="2" s="1"/>
  <c r="D59" i="1"/>
  <c r="D106"/>
  <c r="AC10" i="2" s="1"/>
  <c r="AK18" s="1"/>
  <c r="AS26" s="1"/>
  <c r="J106" i="1"/>
  <c r="AI10" i="2" s="1"/>
  <c r="G106" i="1"/>
  <c r="AF10" i="2" s="1"/>
  <c r="F106" i="1"/>
  <c r="AE10" i="2" s="1"/>
  <c r="AH46"/>
  <c r="AQ21"/>
  <c r="AF46"/>
  <c r="AO21"/>
  <c r="H74" i="1"/>
  <c r="H73" s="1"/>
  <c r="H80"/>
  <c r="H79"/>
  <c r="H78"/>
  <c r="H75"/>
  <c r="H77"/>
  <c r="H81"/>
  <c r="H83"/>
  <c r="H84" s="1"/>
  <c r="H82"/>
  <c r="H76"/>
  <c r="E135"/>
  <c r="D134"/>
  <c r="AJ9" i="2"/>
  <c r="I80" i="1"/>
  <c r="I82"/>
  <c r="I83"/>
  <c r="I84" s="1"/>
  <c r="I81"/>
  <c r="I75"/>
  <c r="I78"/>
  <c r="I74"/>
  <c r="I73" s="1"/>
  <c r="I77"/>
  <c r="I79"/>
  <c r="I76"/>
  <c r="AP21" i="2"/>
  <c r="AG46"/>
  <c r="D150" i="1"/>
  <c r="AN13" i="2"/>
  <c r="E151" i="1"/>
  <c r="AH47" i="2"/>
  <c r="AQ22"/>
  <c r="E60" i="1"/>
  <c r="C119"/>
  <c r="AP15" i="2"/>
  <c r="D158" i="1"/>
  <c r="E159"/>
  <c r="AQ17" i="2"/>
  <c r="AH42"/>
  <c r="D105" i="1"/>
  <c r="AN17" i="2"/>
  <c r="AE42"/>
  <c r="B327" i="1"/>
  <c r="J334" s="1"/>
  <c r="B307"/>
  <c r="B335" s="1"/>
  <c r="J339" s="1"/>
  <c r="B315"/>
  <c r="B343" s="1"/>
  <c r="E325"/>
  <c r="AB9" i="2"/>
  <c r="AJ17" s="1"/>
  <c r="AR25" s="1"/>
  <c r="F59" i="1"/>
  <c r="F108"/>
  <c r="AE12" i="2" s="1"/>
  <c r="AM20" s="1"/>
  <c r="AU28" s="1"/>
  <c r="J108" i="1"/>
  <c r="AI12" i="2" s="1"/>
  <c r="H108" i="1"/>
  <c r="AG12" i="2" s="1"/>
  <c r="F105" i="1"/>
  <c r="AE9" i="2" s="1"/>
  <c r="I108" i="1"/>
  <c r="AH12" i="2" s="1"/>
  <c r="G108" i="1"/>
  <c r="AF12" i="2" s="1"/>
  <c r="C120" i="1"/>
  <c r="F60"/>
  <c r="AG42" i="2"/>
  <c r="AP17"/>
  <c r="C74" i="1"/>
  <c r="C73" s="1"/>
  <c r="C78"/>
  <c r="C75"/>
  <c r="C80"/>
  <c r="C79"/>
  <c r="C76"/>
  <c r="C81"/>
  <c r="C77"/>
  <c r="C83"/>
  <c r="C84" s="1"/>
  <c r="C82"/>
  <c r="G74"/>
  <c r="G73" s="1"/>
  <c r="G82"/>
  <c r="G79"/>
  <c r="G81"/>
  <c r="G78"/>
  <c r="G80"/>
  <c r="G77"/>
  <c r="G76"/>
  <c r="G75"/>
  <c r="G83"/>
  <c r="G84" s="1"/>
  <c r="E327"/>
  <c r="E163"/>
  <c r="J12" i="3" s="1"/>
  <c r="D162" i="1"/>
  <c r="AQ16" i="2"/>
  <c r="E105" i="1"/>
  <c r="AD9" i="2" s="1"/>
  <c r="G162" i="1" a="1"/>
  <c r="G154" a="1"/>
  <c r="G134" a="1"/>
  <c r="C169" a="1"/>
  <c r="G150" a="1"/>
  <c r="G158" a="1"/>
  <c r="H160" l="1"/>
  <c r="E257" s="1"/>
  <c r="G159"/>
  <c r="D256" s="1"/>
  <c r="G160"/>
  <c r="D257" s="1"/>
  <c r="I158"/>
  <c r="F255" s="1"/>
  <c r="H158"/>
  <c r="E255" s="1"/>
  <c r="H159"/>
  <c r="E256" s="1"/>
  <c r="I159"/>
  <c r="F256" s="1"/>
  <c r="G158"/>
  <c r="D255" s="1"/>
  <c r="I160"/>
  <c r="F257" s="1"/>
  <c r="I151"/>
  <c r="F248" s="1"/>
  <c r="H150"/>
  <c r="E247" s="1"/>
  <c r="I152"/>
  <c r="F249" s="1"/>
  <c r="H151"/>
  <c r="E248" s="1"/>
  <c r="G150"/>
  <c r="D247" s="1"/>
  <c r="G151"/>
  <c r="D248" s="1"/>
  <c r="G152"/>
  <c r="D249" s="1"/>
  <c r="H152"/>
  <c r="E249" s="1"/>
  <c r="I150"/>
  <c r="F247" s="1"/>
  <c r="G176"/>
  <c r="G201" s="1"/>
  <c r="G213" s="1"/>
  <c r="G225" s="1"/>
  <c r="C176"/>
  <c r="C201" s="1"/>
  <c r="C213" s="1"/>
  <c r="C225" s="1"/>
  <c r="G175"/>
  <c r="G200" s="1"/>
  <c r="G212" s="1"/>
  <c r="G224" s="1"/>
  <c r="C175"/>
  <c r="C200" s="1"/>
  <c r="C212" s="1"/>
  <c r="C224" s="1"/>
  <c r="G174"/>
  <c r="G199" s="1"/>
  <c r="G211" s="1"/>
  <c r="G223" s="1"/>
  <c r="C174"/>
  <c r="C199" s="1"/>
  <c r="C211" s="1"/>
  <c r="C223" s="1"/>
  <c r="G173"/>
  <c r="G198" s="1"/>
  <c r="G210" s="1"/>
  <c r="G222" s="1"/>
  <c r="C173"/>
  <c r="C198" s="1"/>
  <c r="C210" s="1"/>
  <c r="C222" s="1"/>
  <c r="G172"/>
  <c r="G197" s="1"/>
  <c r="G209" s="1"/>
  <c r="G221" s="1"/>
  <c r="J176"/>
  <c r="J201" s="1"/>
  <c r="J213" s="1"/>
  <c r="J225" s="1"/>
  <c r="E176"/>
  <c r="E201" s="1"/>
  <c r="E213" s="1"/>
  <c r="E225" s="1"/>
  <c r="H175"/>
  <c r="H200" s="1"/>
  <c r="H212" s="1"/>
  <c r="H224" s="1"/>
  <c r="J174"/>
  <c r="J199" s="1"/>
  <c r="J211" s="1"/>
  <c r="J223" s="1"/>
  <c r="E174"/>
  <c r="E199" s="1"/>
  <c r="E211" s="1"/>
  <c r="E223" s="1"/>
  <c r="H173"/>
  <c r="H198" s="1"/>
  <c r="H210" s="1"/>
  <c r="H222" s="1"/>
  <c r="J172"/>
  <c r="J197" s="1"/>
  <c r="J209" s="1"/>
  <c r="J221" s="1"/>
  <c r="E172"/>
  <c r="E197" s="1"/>
  <c r="E209" s="1"/>
  <c r="E221" s="1"/>
  <c r="I171"/>
  <c r="I196" s="1"/>
  <c r="I208" s="1"/>
  <c r="I220" s="1"/>
  <c r="E171"/>
  <c r="E196" s="1"/>
  <c r="E208" s="1"/>
  <c r="E220" s="1"/>
  <c r="I170"/>
  <c r="I195" s="1"/>
  <c r="I207" s="1"/>
  <c r="I219" s="1"/>
  <c r="E170"/>
  <c r="E195" s="1"/>
  <c r="E207" s="1"/>
  <c r="E219" s="1"/>
  <c r="I169"/>
  <c r="I194" s="1"/>
  <c r="I206" s="1"/>
  <c r="I218" s="1"/>
  <c r="E169"/>
  <c r="E194" s="1"/>
  <c r="E206" s="1"/>
  <c r="E218" s="1"/>
  <c r="I176"/>
  <c r="I201" s="1"/>
  <c r="I213" s="1"/>
  <c r="I225" s="1"/>
  <c r="D176"/>
  <c r="D201" s="1"/>
  <c r="D213" s="1"/>
  <c r="D225" s="1"/>
  <c r="F175"/>
  <c r="F200" s="1"/>
  <c r="F212" s="1"/>
  <c r="F224" s="1"/>
  <c r="I174"/>
  <c r="I199" s="1"/>
  <c r="I211" s="1"/>
  <c r="I223" s="1"/>
  <c r="D174"/>
  <c r="D199" s="1"/>
  <c r="D211" s="1"/>
  <c r="D223" s="1"/>
  <c r="F173"/>
  <c r="F198" s="1"/>
  <c r="F210" s="1"/>
  <c r="F222" s="1"/>
  <c r="I172"/>
  <c r="I197" s="1"/>
  <c r="I209" s="1"/>
  <c r="I221" s="1"/>
  <c r="D172"/>
  <c r="D197" s="1"/>
  <c r="D209" s="1"/>
  <c r="D221" s="1"/>
  <c r="H171"/>
  <c r="H196" s="1"/>
  <c r="H208" s="1"/>
  <c r="H220" s="1"/>
  <c r="D171"/>
  <c r="D196" s="1"/>
  <c r="D208" s="1"/>
  <c r="D220" s="1"/>
  <c r="H170"/>
  <c r="H195" s="1"/>
  <c r="H207" s="1"/>
  <c r="H219" s="1"/>
  <c r="D170"/>
  <c r="D195" s="1"/>
  <c r="D207" s="1"/>
  <c r="D219" s="1"/>
  <c r="H169"/>
  <c r="H194" s="1"/>
  <c r="H206" s="1"/>
  <c r="H218" s="1"/>
  <c r="D169"/>
  <c r="D194" s="1"/>
  <c r="D206" s="1"/>
  <c r="D218" s="1"/>
  <c r="H176"/>
  <c r="H201" s="1"/>
  <c r="H213" s="1"/>
  <c r="H225" s="1"/>
  <c r="E175"/>
  <c r="E200" s="1"/>
  <c r="E212" s="1"/>
  <c r="E224" s="1"/>
  <c r="J173"/>
  <c r="J198" s="1"/>
  <c r="J210" s="1"/>
  <c r="J222" s="1"/>
  <c r="H172"/>
  <c r="H197" s="1"/>
  <c r="H209" s="1"/>
  <c r="H221" s="1"/>
  <c r="G171"/>
  <c r="G196" s="1"/>
  <c r="G208" s="1"/>
  <c r="G220" s="1"/>
  <c r="G170"/>
  <c r="G195" s="1"/>
  <c r="G207" s="1"/>
  <c r="G219" s="1"/>
  <c r="G169"/>
  <c r="G194" s="1"/>
  <c r="G206" s="1"/>
  <c r="G218" s="1"/>
  <c r="I175"/>
  <c r="I200" s="1"/>
  <c r="I212" s="1"/>
  <c r="I224" s="1"/>
  <c r="F174"/>
  <c r="F199" s="1"/>
  <c r="F211" s="1"/>
  <c r="F223" s="1"/>
  <c r="D173"/>
  <c r="D198" s="1"/>
  <c r="D210" s="1"/>
  <c r="D222" s="1"/>
  <c r="J171"/>
  <c r="J196" s="1"/>
  <c r="J208" s="1"/>
  <c r="J220" s="1"/>
  <c r="J170"/>
  <c r="J195" s="1"/>
  <c r="J207" s="1"/>
  <c r="J219" s="1"/>
  <c r="J169"/>
  <c r="J194" s="1"/>
  <c r="J206" s="1"/>
  <c r="J218" s="1"/>
  <c r="J175"/>
  <c r="J200" s="1"/>
  <c r="J212" s="1"/>
  <c r="J224" s="1"/>
  <c r="H174"/>
  <c r="H199" s="1"/>
  <c r="H211" s="1"/>
  <c r="H223" s="1"/>
  <c r="E173"/>
  <c r="E198" s="1"/>
  <c r="E210" s="1"/>
  <c r="E222" s="1"/>
  <c r="C172"/>
  <c r="C197" s="1"/>
  <c r="C209" s="1"/>
  <c r="C221" s="1"/>
  <c r="C171"/>
  <c r="C196" s="1"/>
  <c r="C208" s="1"/>
  <c r="C220" s="1"/>
  <c r="C170"/>
  <c r="C195" s="1"/>
  <c r="C207" s="1"/>
  <c r="C219" s="1"/>
  <c r="C169"/>
  <c r="C194" s="1"/>
  <c r="I173"/>
  <c r="I198" s="1"/>
  <c r="I210" s="1"/>
  <c r="I222" s="1"/>
  <c r="F169"/>
  <c r="F194" s="1"/>
  <c r="F206" s="1"/>
  <c r="F218" s="1"/>
  <c r="D175"/>
  <c r="D200" s="1"/>
  <c r="D212" s="1"/>
  <c r="D224" s="1"/>
  <c r="F170"/>
  <c r="F195" s="1"/>
  <c r="F207" s="1"/>
  <c r="F219" s="1"/>
  <c r="F176"/>
  <c r="F201" s="1"/>
  <c r="F213" s="1"/>
  <c r="F225" s="1"/>
  <c r="F171"/>
  <c r="F196" s="1"/>
  <c r="F208" s="1"/>
  <c r="F220" s="1"/>
  <c r="F172"/>
  <c r="F197" s="1"/>
  <c r="F209" s="1"/>
  <c r="F221" s="1"/>
  <c r="I136"/>
  <c r="F233" s="1"/>
  <c r="H135"/>
  <c r="E232" s="1"/>
  <c r="G134"/>
  <c r="D231" s="1"/>
  <c r="H136"/>
  <c r="E233" s="1"/>
  <c r="G135"/>
  <c r="D232" s="1"/>
  <c r="G136"/>
  <c r="D233" s="1"/>
  <c r="H134"/>
  <c r="E231" s="1"/>
  <c r="I134"/>
  <c r="F231" s="1"/>
  <c r="I135"/>
  <c r="F232" s="1"/>
  <c r="I156"/>
  <c r="F253" s="1"/>
  <c r="H155"/>
  <c r="E252" s="1"/>
  <c r="G154"/>
  <c r="D251" s="1"/>
  <c r="H156"/>
  <c r="E253" s="1"/>
  <c r="G155"/>
  <c r="D252" s="1"/>
  <c r="I154"/>
  <c r="F251" s="1"/>
  <c r="I155"/>
  <c r="F252" s="1"/>
  <c r="G156"/>
  <c r="D253" s="1"/>
  <c r="H154"/>
  <c r="E251" s="1"/>
  <c r="I164"/>
  <c r="F261" s="1"/>
  <c r="H163"/>
  <c r="E260" s="1"/>
  <c r="G162"/>
  <c r="D259" s="1"/>
  <c r="H164"/>
  <c r="E261" s="1"/>
  <c r="G163"/>
  <c r="D260" s="1"/>
  <c r="I162"/>
  <c r="F259" s="1"/>
  <c r="I163"/>
  <c r="F260" s="1"/>
  <c r="G164"/>
  <c r="D261" s="1"/>
  <c r="H162"/>
  <c r="E259" s="1"/>
  <c r="AO48" i="2"/>
  <c r="AX23"/>
  <c r="AW56" s="1"/>
  <c r="AI42"/>
  <c r="AR17"/>
  <c r="AQ50" s="1"/>
  <c r="AH44"/>
  <c r="AQ19"/>
  <c r="AF44"/>
  <c r="AO19"/>
  <c r="AN47"/>
  <c r="AW22"/>
  <c r="AV55" s="1"/>
  <c r="AF45"/>
  <c r="AO20"/>
  <c r="AC9"/>
  <c r="AP55"/>
  <c r="AY30"/>
  <c r="AX63" s="1"/>
  <c r="AP54"/>
  <c r="AY29"/>
  <c r="AX62" s="1"/>
  <c r="AQ18"/>
  <c r="AH43"/>
  <c r="AG43"/>
  <c r="AP18"/>
  <c r="AN50"/>
  <c r="AW25"/>
  <c r="AV58" s="1"/>
  <c r="AD44"/>
  <c r="AM19"/>
  <c r="AG44"/>
  <c r="AP19"/>
  <c r="AP56"/>
  <c r="AY31"/>
  <c r="AX64" s="1"/>
  <c r="AC42"/>
  <c r="AL17"/>
  <c r="AD42"/>
  <c r="AM17"/>
  <c r="F76" i="1"/>
  <c r="F80"/>
  <c r="F75"/>
  <c r="F78"/>
  <c r="F82"/>
  <c r="F79"/>
  <c r="F77"/>
  <c r="F74"/>
  <c r="F73" s="1"/>
  <c r="F81"/>
  <c r="F83"/>
  <c r="F84" s="1"/>
  <c r="AM50" i="2"/>
  <c r="AV25"/>
  <c r="AU58" s="1"/>
  <c r="AM46"/>
  <c r="AV21"/>
  <c r="AU54" s="1"/>
  <c r="AE43"/>
  <c r="AN18"/>
  <c r="AF43"/>
  <c r="AO18"/>
  <c r="E76" i="1"/>
  <c r="E83"/>
  <c r="E84" s="1"/>
  <c r="E81"/>
  <c r="E77"/>
  <c r="E78"/>
  <c r="E82"/>
  <c r="E80"/>
  <c r="E79"/>
  <c r="E75"/>
  <c r="E74"/>
  <c r="E73" s="1"/>
  <c r="AO55" i="2"/>
  <c r="AX30"/>
  <c r="AW63" s="1"/>
  <c r="I11" i="3"/>
  <c r="AO50" i="2"/>
  <c r="AX25"/>
  <c r="AW58" s="1"/>
  <c r="AE45"/>
  <c r="AN20"/>
  <c r="AQ20"/>
  <c r="AH45"/>
  <c r="AC43"/>
  <c r="AL18"/>
  <c r="AP49"/>
  <c r="AY24"/>
  <c r="AX57" s="1"/>
  <c r="E147" i="1"/>
  <c r="AM12" i="2"/>
  <c r="D146" i="1"/>
  <c r="AP20" i="2"/>
  <c r="AG45"/>
  <c r="AP50"/>
  <c r="AY25"/>
  <c r="AX58" s="1"/>
  <c r="E143" i="1"/>
  <c r="AL11" i="2"/>
  <c r="D142" i="1"/>
  <c r="AX29" i="2"/>
  <c r="AW62" s="1"/>
  <c r="AO54"/>
  <c r="AN54"/>
  <c r="AW29"/>
  <c r="AV62" s="1"/>
  <c r="AD43"/>
  <c r="AM18"/>
  <c r="D74" i="1"/>
  <c r="D73" s="1"/>
  <c r="D77"/>
  <c r="D81"/>
  <c r="D75"/>
  <c r="D82"/>
  <c r="D83"/>
  <c r="D84" s="1"/>
  <c r="D76"/>
  <c r="D80"/>
  <c r="D78"/>
  <c r="D79"/>
  <c r="E139"/>
  <c r="D138"/>
  <c r="AK10" i="2"/>
  <c r="AN19"/>
  <c r="AE44"/>
  <c r="G142" i="1" a="1"/>
  <c r="G138" a="1"/>
  <c r="G146" a="1"/>
  <c r="G148" l="1"/>
  <c r="D245" s="1"/>
  <c r="I146"/>
  <c r="F243" s="1"/>
  <c r="I147"/>
  <c r="F244" s="1"/>
  <c r="H146"/>
  <c r="E243" s="1"/>
  <c r="H147"/>
  <c r="E244" s="1"/>
  <c r="H148"/>
  <c r="E245" s="1"/>
  <c r="I148"/>
  <c r="F245" s="1"/>
  <c r="G146"/>
  <c r="D243" s="1"/>
  <c r="G147"/>
  <c r="D244" s="1"/>
  <c r="I140"/>
  <c r="F237" s="1"/>
  <c r="H139"/>
  <c r="E236" s="1"/>
  <c r="G138"/>
  <c r="D235" s="1"/>
  <c r="H140"/>
  <c r="E237" s="1"/>
  <c r="G139"/>
  <c r="D236" s="1"/>
  <c r="G140"/>
  <c r="D237" s="1"/>
  <c r="H138"/>
  <c r="E235" s="1"/>
  <c r="I138"/>
  <c r="F235" s="1"/>
  <c r="I139"/>
  <c r="F236" s="1"/>
  <c r="H144"/>
  <c r="E241" s="1"/>
  <c r="G143"/>
  <c r="D240" s="1"/>
  <c r="G144"/>
  <c r="D241" s="1"/>
  <c r="I142"/>
  <c r="F239" s="1"/>
  <c r="I143"/>
  <c r="F240" s="1"/>
  <c r="I144"/>
  <c r="F241" s="1"/>
  <c r="G142"/>
  <c r="D239" s="1"/>
  <c r="H142"/>
  <c r="E239" s="1"/>
  <c r="H143"/>
  <c r="E240" s="1"/>
  <c r="AM51" i="2"/>
  <c r="AV26"/>
  <c r="AU59" s="1"/>
  <c r="AL52"/>
  <c r="AU27"/>
  <c r="AT60" s="1"/>
  <c r="AO51"/>
  <c r="AX26"/>
  <c r="AW59" s="1"/>
  <c r="AU26"/>
  <c r="AT59" s="1"/>
  <c r="AL51"/>
  <c r="AP51"/>
  <c r="AY26"/>
  <c r="AX59" s="1"/>
  <c r="AP52"/>
  <c r="AY27"/>
  <c r="AX60" s="1"/>
  <c r="AK44"/>
  <c r="AT19"/>
  <c r="AS52" s="1"/>
  <c r="AM52"/>
  <c r="AV27"/>
  <c r="AU60" s="1"/>
  <c r="AL45"/>
  <c r="AU20"/>
  <c r="AT53" s="1"/>
  <c r="AK51"/>
  <c r="AT26"/>
  <c r="AS59" s="1"/>
  <c r="AM53"/>
  <c r="AV28"/>
  <c r="AU61" s="1"/>
  <c r="AN53"/>
  <c r="AW28"/>
  <c r="AV61" s="1"/>
  <c r="AN52"/>
  <c r="AW27"/>
  <c r="AV60" s="1"/>
  <c r="AP53"/>
  <c r="AY28"/>
  <c r="AX61" s="1"/>
  <c r="AU25"/>
  <c r="AT58" s="1"/>
  <c r="AL50"/>
  <c r="AB42"/>
  <c r="AK17"/>
  <c r="AX28"/>
  <c r="AW61" s="1"/>
  <c r="AO53"/>
  <c r="B194" i="1" a="1"/>
  <c r="C206"/>
  <c r="AJ43" i="2"/>
  <c r="AS18"/>
  <c r="AR51" s="1"/>
  <c r="AN51"/>
  <c r="AW26"/>
  <c r="AV59" s="1"/>
  <c r="AK50"/>
  <c r="AT25"/>
  <c r="AS58" s="1"/>
  <c r="AO52"/>
  <c r="AX27"/>
  <c r="AW60" s="1"/>
  <c r="C218" i="1" l="1"/>
  <c r="B218" s="1" a="1"/>
  <c r="B206" a="1"/>
  <c r="AJ50" i="2"/>
  <c r="AS25"/>
  <c r="AR58" s="1"/>
  <c r="B195" i="1"/>
  <c r="H237" s="1"/>
  <c r="B199"/>
  <c r="H253" s="1"/>
  <c r="B196"/>
  <c r="H241" s="1"/>
  <c r="B200"/>
  <c r="H257" s="1"/>
  <c r="B201"/>
  <c r="H261" s="1"/>
  <c r="B198"/>
  <c r="H249" s="1"/>
  <c r="B197"/>
  <c r="H245" s="1"/>
  <c r="B194"/>
  <c r="H233" s="1"/>
  <c r="B218" l="1"/>
  <c r="H231" s="1"/>
  <c r="B222"/>
  <c r="H247" s="1"/>
  <c r="B247" s="1" a="1"/>
  <c r="B219"/>
  <c r="H235" s="1"/>
  <c r="B223"/>
  <c r="H251" s="1"/>
  <c r="B220"/>
  <c r="H239" s="1"/>
  <c r="B225"/>
  <c r="H259" s="1"/>
  <c r="B224"/>
  <c r="H255" s="1"/>
  <c r="B221"/>
  <c r="H243" s="1"/>
  <c r="B209"/>
  <c r="H244" s="1"/>
  <c r="B213"/>
  <c r="H260" s="1"/>
  <c r="B206"/>
  <c r="H232" s="1"/>
  <c r="B210"/>
  <c r="H248" s="1"/>
  <c r="B211"/>
  <c r="H252" s="1"/>
  <c r="B208"/>
  <c r="H240" s="1"/>
  <c r="B207"/>
  <c r="H236" s="1"/>
  <c r="B212"/>
  <c r="H256" s="1"/>
  <c r="B255" l="1" a="1"/>
  <c r="B255" s="1"/>
  <c r="D273" s="1"/>
  <c r="B273" s="1"/>
  <c r="F302" s="1"/>
  <c r="B243" a="1"/>
  <c r="B243" s="1"/>
  <c r="D270" s="1"/>
  <c r="B270" s="1"/>
  <c r="F299" s="1"/>
  <c r="B247"/>
  <c r="D271" s="1"/>
  <c r="B271" s="1"/>
  <c r="F300" s="1"/>
  <c r="B249"/>
  <c r="D287" s="1"/>
  <c r="B287" s="1"/>
  <c r="F316" s="1"/>
  <c r="B248"/>
  <c r="D279" s="1"/>
  <c r="B279" s="1"/>
  <c r="F308" s="1"/>
  <c r="B259" a="1"/>
  <c r="B239" a="1"/>
  <c r="B231" a="1"/>
  <c r="B235" a="1"/>
  <c r="B251" a="1"/>
  <c r="B245" l="1"/>
  <c r="D286" s="1"/>
  <c r="B286" s="1"/>
  <c r="F315" s="1"/>
  <c r="B257"/>
  <c r="D289" s="1"/>
  <c r="B289" s="1"/>
  <c r="F318" s="1"/>
  <c r="B256"/>
  <c r="D281" s="1"/>
  <c r="B281" s="1"/>
  <c r="F310" s="1"/>
  <c r="B244"/>
  <c r="D278" s="1"/>
  <c r="B278" s="1"/>
  <c r="F307" s="1"/>
  <c r="B235"/>
  <c r="D268" s="1"/>
  <c r="B268" s="1"/>
  <c r="F297" s="1"/>
  <c r="B236"/>
  <c r="D276" s="1"/>
  <c r="B276" s="1"/>
  <c r="F305" s="1"/>
  <c r="B237"/>
  <c r="D284" s="1"/>
  <c r="B284" s="1"/>
  <c r="F313" s="1"/>
  <c r="B232"/>
  <c r="D275" s="1"/>
  <c r="B275" s="1"/>
  <c r="F304" s="1"/>
  <c r="B233"/>
  <c r="D283" s="1"/>
  <c r="B283" s="1"/>
  <c r="F312" s="1"/>
  <c r="B231"/>
  <c r="D267" s="1"/>
  <c r="B267" s="1"/>
  <c r="F296" s="1"/>
  <c r="B251"/>
  <c r="D272" s="1"/>
  <c r="B272" s="1"/>
  <c r="F301" s="1"/>
  <c r="B252"/>
  <c r="D280" s="1"/>
  <c r="B280" s="1"/>
  <c r="F309" s="1"/>
  <c r="B253"/>
  <c r="D288" s="1"/>
  <c r="B288" s="1"/>
  <c r="F317" s="1"/>
  <c r="B261"/>
  <c r="D290" s="1"/>
  <c r="B290" s="1"/>
  <c r="F319" s="1"/>
  <c r="B259"/>
  <c r="D274" s="1"/>
  <c r="B274" s="1"/>
  <c r="F303" s="1"/>
  <c r="B260"/>
  <c r="D282" s="1"/>
  <c r="B282" s="1"/>
  <c r="F311" s="1"/>
  <c r="B240"/>
  <c r="D277" s="1"/>
  <c r="B277" s="1"/>
  <c r="F306" s="1"/>
  <c r="B241"/>
  <c r="D285" s="1"/>
  <c r="B285" s="1"/>
  <c r="F314" s="1"/>
  <c r="B239"/>
  <c r="D269" s="1"/>
  <c r="B269" s="1"/>
  <c r="F298" s="1"/>
  <c r="D314"/>
  <c r="G342"/>
  <c r="D342" s="1"/>
  <c r="D355" s="1"/>
  <c r="D364" s="1"/>
  <c r="D318"/>
  <c r="G346"/>
  <c r="D346" s="1"/>
  <c r="H355" s="1"/>
  <c r="D370" s="1"/>
  <c r="D305"/>
  <c r="G333"/>
  <c r="D307"/>
  <c r="G335"/>
  <c r="D298"/>
  <c r="G326"/>
  <c r="D326" s="1"/>
  <c r="D357" s="1"/>
  <c r="D366" s="1"/>
  <c r="D302"/>
  <c r="G330"/>
  <c r="D330" s="1"/>
  <c r="H357" s="1"/>
  <c r="D372" s="1"/>
  <c r="D304"/>
  <c r="G332"/>
  <c r="D332" s="1"/>
  <c r="B356" s="1"/>
  <c r="B365" s="1"/>
  <c r="D308"/>
  <c r="G336"/>
  <c r="D336" s="1"/>
  <c r="F356" s="1"/>
  <c r="B371" s="1"/>
  <c r="D333"/>
  <c r="C356" s="1"/>
  <c r="C365" s="1"/>
  <c r="D309"/>
  <c r="G337"/>
  <c r="D337" s="1"/>
  <c r="G356" s="1"/>
  <c r="C371" s="1"/>
  <c r="D306"/>
  <c r="G334"/>
  <c r="D334" s="1"/>
  <c r="D356" s="1"/>
  <c r="D365" s="1"/>
  <c r="D310"/>
  <c r="G338"/>
  <c r="D338" s="1"/>
  <c r="H356" s="1"/>
  <c r="D371" s="1"/>
  <c r="D335"/>
  <c r="E356" s="1"/>
  <c r="E365" s="1"/>
  <c r="D311"/>
  <c r="G339"/>
  <c r="D339" s="1"/>
  <c r="I356" s="1"/>
  <c r="E371" s="1"/>
  <c r="G371" s="1"/>
  <c r="I371" s="1"/>
  <c r="D296"/>
  <c r="G324"/>
  <c r="D324" s="1"/>
  <c r="B357" s="1"/>
  <c r="B366" s="1"/>
  <c r="D300"/>
  <c r="G328"/>
  <c r="D328" s="1"/>
  <c r="F357" s="1"/>
  <c r="B372" s="1"/>
  <c r="D297"/>
  <c r="G325"/>
  <c r="D325" s="1"/>
  <c r="C357" s="1"/>
  <c r="C366" s="1"/>
  <c r="D301"/>
  <c r="G329"/>
  <c r="D329" s="1"/>
  <c r="G357" s="1"/>
  <c r="C372" s="1"/>
  <c r="D299"/>
  <c r="G327"/>
  <c r="D327" s="1"/>
  <c r="E357" s="1"/>
  <c r="E366" s="1"/>
  <c r="D303"/>
  <c r="G331"/>
  <c r="D331" s="1"/>
  <c r="I357" s="1"/>
  <c r="E372" s="1"/>
  <c r="G372" s="1"/>
  <c r="I372" s="1"/>
  <c r="B380" a="1"/>
  <c r="B385"/>
  <c r="B380"/>
  <c r="B381"/>
  <c r="B384"/>
  <c r="B387"/>
  <c r="B383"/>
  <c r="B386"/>
  <c r="B382"/>
  <c r="D316"/>
  <c r="G344"/>
  <c r="D344" s="1"/>
  <c r="F355" s="1"/>
  <c r="D313"/>
  <c r="G341"/>
  <c r="D312"/>
  <c r="G340"/>
  <c r="D340" s="1"/>
  <c r="B355" s="1"/>
  <c r="D341"/>
  <c r="C355" s="1"/>
  <c r="D315"/>
  <c r="G343"/>
  <c r="D343" s="1"/>
  <c r="E355" s="1"/>
  <c r="D317"/>
  <c r="G345"/>
  <c r="D345" s="1"/>
  <c r="G355" s="1"/>
  <c r="D319"/>
  <c r="G347"/>
  <c r="D347" s="1"/>
  <c r="I355" s="1"/>
  <c r="B396" a="1"/>
  <c r="B398"/>
  <c r="B403"/>
  <c r="B399"/>
  <c r="B401"/>
  <c r="B402"/>
  <c r="B397"/>
  <c r="B400"/>
  <c r="B396"/>
  <c r="B388" a="1"/>
  <c r="B392"/>
  <c r="B395"/>
  <c r="B388"/>
  <c r="B391"/>
  <c r="B394"/>
  <c r="B390"/>
  <c r="B393"/>
  <c r="B389"/>
  <c r="B364"/>
  <c r="B370" s="1"/>
  <c r="G370" s="1"/>
  <c r="I370" s="1"/>
  <c r="I374" s="1"/>
  <c r="B379" s="1"/>
  <c r="C364"/>
  <c r="C370" s="1"/>
  <c r="E364"/>
  <c r="E370" s="1"/>
</calcChain>
</file>

<file path=xl/comments1.xml><?xml version="1.0" encoding="utf-8"?>
<comments xmlns="http://schemas.openxmlformats.org/spreadsheetml/2006/main">
  <authors>
    <author>AFPC TAMU System</author>
  </authors>
  <commentList>
    <comment ref="I131" authorId="0">
      <text>
        <r>
          <rPr>
            <b/>
            <sz val="8"/>
            <color indexed="81"/>
            <rFont val="Tahoma"/>
          </rPr>
          <t xml:space="preserve">MSQRT is used to factor the matrices.  MSQRT is a User Defined function in Simetar and it is an array function so it uses the control &gt; shift &gt; enter key stroke.  A menu driven Simetar function for MSQRT is now available.
</t>
        </r>
      </text>
    </comment>
    <comment ref="B193" authorId="0">
      <text>
        <r>
          <rPr>
            <b/>
            <sz val="8"/>
            <color indexed="81"/>
            <rFont val="Tahoma"/>
          </rPr>
          <t xml:space="preserve">Matrix multiplication was used to speed up the process of correlating the ISNDs for year 1  and subsequent years
</t>
        </r>
      </text>
    </comment>
    <comment ref="B230" authorId="0">
      <text>
        <r>
          <rPr>
            <b/>
            <sz val="8"/>
            <color indexed="81"/>
            <rFont val="Tahoma"/>
          </rPr>
          <t xml:space="preserve">The order of the years and thus the deviates is critical at this point to insure that the CSNDs from step 2 are not messed up.
</t>
        </r>
      </text>
    </comment>
    <comment ref="H230" authorId="0">
      <text>
        <r>
          <rPr>
            <b/>
            <sz val="8"/>
            <color indexed="81"/>
            <rFont val="Tahoma"/>
          </rPr>
          <t xml:space="preserve">Use the precedents trace back tools in Excel to see where these values are coming from.  Also press F9 to watch the values change to insure that they come from the right places.
</t>
        </r>
      </text>
    </comment>
    <comment ref="D295" authorId="0">
      <text>
        <r>
          <rPr>
            <b/>
            <sz val="8"/>
            <color indexed="81"/>
            <rFont val="Tahoma"/>
          </rPr>
          <t xml:space="preserve">The Simetar Function EMPIRICAL was used to simulate the random variables using the correlated Uniform deviates and the empirical distribution parameters.  The parameters include Pmin, Pmax, deviations from means as a fraction of mean, and probabilities of each range of Si. </t>
        </r>
      </text>
    </comment>
    <comment ref="F323" authorId="0">
      <text>
        <r>
          <rPr>
            <b/>
            <sz val="8"/>
            <color indexed="81"/>
            <rFont val="Tahoma"/>
          </rPr>
          <t>If you want to regionalize the national prices to the local market be subtracting the historical basis this is where it is done.</t>
        </r>
      </text>
    </comment>
    <comment ref="G323" authorId="0">
      <text>
        <r>
          <rPr>
            <b/>
            <sz val="8"/>
            <color indexed="81"/>
            <rFont val="Tahoma"/>
          </rPr>
          <t>The CFDs are now completely correlated by inter and intra temporal relationships that had existed in the past.  They are "appropriately" correlated.</t>
        </r>
      </text>
    </comment>
    <comment ref="H323" authorId="0">
      <text>
        <r>
          <rPr>
            <b/>
            <sz val="8"/>
            <color indexed="81"/>
            <rFont val="Tahoma"/>
          </rPr>
          <t>The Es or expansion factors represent our assumptions about the increase or decrease in relative variability of the variables over time.  A 0.0 turns off all risk, a 1.0 uses the same relative risk as history and a 1.4 yields 40% more relative risk than history.  Experiment with your own assumptions about relative risk.  The effects of the Es values will be seen immediately in the Coefficients of Variation.</t>
        </r>
      </text>
    </comment>
  </commentList>
</comments>
</file>

<file path=xl/sharedStrings.xml><?xml version="1.0" encoding="utf-8"?>
<sst xmlns="http://schemas.openxmlformats.org/spreadsheetml/2006/main" count="349" uniqueCount="219">
  <si>
    <t xml:space="preserve">  YEAR</t>
  </si>
  <si>
    <t>GS Yield</t>
  </si>
  <si>
    <t>GS Price</t>
  </si>
  <si>
    <t>WH Yield</t>
  </si>
  <si>
    <t>WH Price</t>
  </si>
  <si>
    <t>Intercept</t>
  </si>
  <si>
    <t>Slope</t>
  </si>
  <si>
    <t>R-Square</t>
  </si>
  <si>
    <t>F-Ratio</t>
  </si>
  <si>
    <t>Prob(F)</t>
  </si>
  <si>
    <t>S.E.</t>
  </si>
  <si>
    <t>T-Test</t>
  </si>
  <si>
    <t>Prob(T)</t>
  </si>
  <si>
    <t>Mean</t>
  </si>
  <si>
    <t>Max</t>
  </si>
  <si>
    <t>Std Dev</t>
  </si>
  <si>
    <t>Coef Var</t>
  </si>
  <si>
    <t>Min</t>
  </si>
  <si>
    <t>Kurtosis</t>
  </si>
  <si>
    <t>Skewness</t>
  </si>
  <si>
    <t>Obs.</t>
  </si>
  <si>
    <t>Pmin</t>
  </si>
  <si>
    <t>Pmax</t>
  </si>
  <si>
    <t>P(Sit)</t>
  </si>
  <si>
    <t>Year 3</t>
  </si>
  <si>
    <t>Year 2</t>
  </si>
  <si>
    <t>Year 1</t>
  </si>
  <si>
    <t>Obs</t>
  </si>
  <si>
    <t>CUDs</t>
  </si>
  <si>
    <t>CFDs</t>
  </si>
  <si>
    <t>Variable</t>
  </si>
  <si>
    <t>Means</t>
  </si>
  <si>
    <t>Es</t>
  </si>
  <si>
    <t>R Marix</t>
  </si>
  <si>
    <t>ISNDs Year 1</t>
  </si>
  <si>
    <t>CSNDs Year 2</t>
  </si>
  <si>
    <t>CSNDs Year 1</t>
  </si>
  <si>
    <t>R Matrix</t>
  </si>
  <si>
    <t>ISNDs Year 2</t>
  </si>
  <si>
    <t>CSNDs Year 3</t>
  </si>
  <si>
    <t>ISNDs Year 3</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</si>
  <si>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</si>
  <si>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</si>
  <si>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</si>
  <si>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</si>
  <si>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</si>
  <si>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</si>
  <si>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</si>
  <si>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</si>
  <si>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</si>
  <si>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</si>
  <si>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</si>
  <si>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</si>
  <si>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</si>
  <si>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</si>
  <si>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</si>
  <si>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</si>
  <si>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</si>
  <si>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</si>
  <si>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</si>
  <si>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</si>
  <si>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</si>
  <si>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</si>
  <si>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</si>
  <si>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</si>
  <si>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U1</t>
  </si>
  <si>
    <t>U2</t>
  </si>
  <si>
    <t>U3</t>
  </si>
  <si>
    <t>U4</t>
  </si>
  <si>
    <t>U5</t>
  </si>
  <si>
    <t>U6</t>
  </si>
  <si>
    <t>U7</t>
  </si>
  <si>
    <t>U8</t>
  </si>
  <si>
    <t>U9</t>
  </si>
  <si>
    <t>U10</t>
  </si>
  <si>
    <t>U11</t>
  </si>
  <si>
    <t>U12</t>
  </si>
  <si>
    <t>U13</t>
  </si>
  <si>
    <t>U14</t>
  </si>
  <si>
    <t>U15</t>
  </si>
  <si>
    <t>U16</t>
  </si>
  <si>
    <t>U17</t>
  </si>
  <si>
    <t>U18</t>
  </si>
  <si>
    <t>U19</t>
  </si>
  <si>
    <t>U20</t>
  </si>
  <si>
    <t>U21</t>
  </si>
  <si>
    <t>U22</t>
  </si>
  <si>
    <t>U23</t>
  </si>
  <si>
    <t>U24</t>
  </si>
  <si>
    <t>Years</t>
  </si>
  <si>
    <t>cotton</t>
  </si>
  <si>
    <t>wheat</t>
  </si>
  <si>
    <t>corn</t>
  </si>
  <si>
    <t xml:space="preserve">barley </t>
  </si>
  <si>
    <t>oats</t>
  </si>
  <si>
    <t>soybean</t>
  </si>
  <si>
    <t>rice</t>
  </si>
  <si>
    <t>hay</t>
  </si>
  <si>
    <t>SB Price</t>
  </si>
  <si>
    <t>CN Price</t>
  </si>
  <si>
    <t>SB Yield</t>
  </si>
  <si>
    <t>CN Yield</t>
  </si>
  <si>
    <t>Total Receipts</t>
  </si>
  <si>
    <t>Wheat</t>
  </si>
  <si>
    <t>Corn</t>
  </si>
  <si>
    <t>Sorghum</t>
  </si>
  <si>
    <t>Ran</t>
  </si>
  <si>
    <t>ACSDi year 1-3</t>
  </si>
  <si>
    <t xml:space="preserve">Years </t>
  </si>
  <si>
    <t>ACSDi Years 1-3</t>
  </si>
  <si>
    <t>Inter-Temporal Matrices for Each Variable</t>
  </si>
  <si>
    <t>Price Wedge</t>
  </si>
  <si>
    <t>SAES Article on MVE Distribution Estimation and Simulation.</t>
  </si>
  <si>
    <t>PV Rec</t>
  </si>
  <si>
    <t>Rec</t>
  </si>
  <si>
    <t>Year1</t>
  </si>
  <si>
    <t>Year2</t>
  </si>
  <si>
    <t>Year3</t>
  </si>
  <si>
    <t>Check Significance</t>
  </si>
  <si>
    <t>Trend</t>
  </si>
  <si>
    <t>Four Crop Yields</t>
  </si>
  <si>
    <t>Four National Crop Prices</t>
  </si>
  <si>
    <t>Xi hat</t>
  </si>
  <si>
    <t>End of Parameter Estimation for MVE</t>
  </si>
  <si>
    <t>3x3 Matrices because of a 3 year simulation period</t>
  </si>
  <si>
    <t>Var Name</t>
  </si>
  <si>
    <t xml:space="preserve">Year </t>
  </si>
  <si>
    <t>Variables I</t>
  </si>
  <si>
    <t xml:space="preserve">Correction for Auto Correlation between Year 2 and Year 1 and Between Year 3 and 2 </t>
  </si>
  <si>
    <t>Factored R Matrix for Inter-Temporal Correlation</t>
  </si>
  <si>
    <t>Var. / Year</t>
  </si>
  <si>
    <t>CSND I Years 1-3</t>
  </si>
  <si>
    <t>Simple Statistics of the random variables</t>
  </si>
  <si>
    <t>The eight random variables are yields for a farm and the prices are national crop prices.</t>
  </si>
  <si>
    <t>Step 1. Isolate the Non-Random Component</t>
  </si>
  <si>
    <t>None of the t ratios are significant.</t>
  </si>
  <si>
    <t>Step 2.  Calculate the Random Component  e hat i</t>
  </si>
  <si>
    <t>Select the Non-Random Component or X hat I</t>
  </si>
  <si>
    <t xml:space="preserve">Step 4.  Calculate the Sorted Deviates and Pmin, Pmax, and Sit </t>
  </si>
  <si>
    <t>Step 5. Specify the Probabilities of Occurrence for the Deviates  P(Sit)</t>
  </si>
  <si>
    <t>Step 6. Calculate the Intra-Temporal Correlation Matrix using the Unsorted Residuals from the Random Component or  e hat I</t>
  </si>
  <si>
    <t>Step 7. Calculate the  Matrix of First Order Inter-Temporal Correlation Coefficients using Unsorted Residuals or e hat I.</t>
  </si>
  <si>
    <t>Step 1 of Simulation.  Develop three Vectors of ISNDs for Years 1, 2, and 3</t>
  </si>
  <si>
    <t>Step 2 of Simulation.   Correlate the Standard Normal Deviates (CSND) for Year 1</t>
  </si>
  <si>
    <t>Step 3 of Simulation</t>
  </si>
  <si>
    <t>ACSDi's</t>
  </si>
  <si>
    <t>Step 4 of Simulation.   Convert  ACSDi's  to Correlated Uniform Deviates using the Excel Normsdist Function.</t>
  </si>
  <si>
    <t>Step 5 of Simulation.   Interpolate Empirical Distribution for Variables Using CUDs</t>
  </si>
  <si>
    <t xml:space="preserve">Step 6 of Simulation.   Apply Random Deviates to Means and Expansion Factors (Es) then Simulate </t>
  </si>
  <si>
    <t>Extra Step in the Process.  Here the simulated prices and yields were put to use to simulate receipts for an assumed crop mix.</t>
  </si>
  <si>
    <t>At this point in any other model you would use the random variables in the model as if they had been simulated independent and normal.</t>
  </si>
  <si>
    <t>Assumed Crop Mix for Harvested Acres.</t>
  </si>
  <si>
    <t>Stochastic production of each crop.</t>
  </si>
  <si>
    <t>Calculate stochastic receipts for each crop and then sum it across crops for a total.</t>
  </si>
  <si>
    <t>Discount Rate for calculating the present value of receipts across 3 years.</t>
  </si>
  <si>
    <t>Soybeans</t>
  </si>
  <si>
    <t>Before the simulation Factor the Intra-Temporal Correlation Matrix using MSQRT as an array function</t>
  </si>
  <si>
    <t xml:space="preserve">Before the simulation Factor Individual Inter-Temporal Correlation Matrices for Each of the Random  Variables.  </t>
  </si>
  <si>
    <t>Step 1's</t>
  </si>
  <si>
    <t xml:space="preserve">Percent Change in Yields </t>
  </si>
  <si>
    <t>StDev</t>
  </si>
  <si>
    <t>CV</t>
  </si>
  <si>
    <t>Iteration</t>
  </si>
  <si>
    <t>Results of simulating the model are in SimData along with a correlation matrix calculated from the simulated yields and prices.</t>
  </si>
  <si>
    <t>Factor Matrices for Each Variable</t>
  </si>
  <si>
    <t>Used the Simetar function =norm() 24times</t>
  </si>
  <si>
    <t xml:space="preserve">to generate 24 SNDs for the simulation. </t>
  </si>
  <si>
    <t>Formulas for ACSDi</t>
  </si>
  <si>
    <t>Formulas for CUDs</t>
  </si>
  <si>
    <t>Original Correlation Matrix Assembled from Raw Data</t>
  </si>
  <si>
    <t>Test Correlation Coefficients</t>
  </si>
  <si>
    <t>Confidence Level</t>
  </si>
  <si>
    <t>Critical Value</t>
  </si>
  <si>
    <t>Formulas for Column J</t>
  </si>
  <si>
    <t>Step 3.  Calculate the Relative Variability for each observation  or Dit = e hat i / X hat I</t>
  </si>
  <si>
    <t>One Year Lag Correlation Coefficient</t>
  </si>
  <si>
    <t>Re- arrange the correlated random deviates to the variable order by year.</t>
  </si>
  <si>
    <t xml:space="preserve">Use Simetar's =MSQRT() function to </t>
  </si>
  <si>
    <t>x1-value</t>
  </si>
  <si>
    <t>Prob(X&lt;=x1)</t>
  </si>
  <si>
    <t>x2-value</t>
  </si>
  <si>
    <t>Prob(X&lt;=x2)</t>
  </si>
  <si>
    <t>x3-value</t>
  </si>
  <si>
    <t>Prob(X&lt;=x3)</t>
  </si>
  <si>
    <t>x4-value</t>
  </si>
  <si>
    <t>Prob(X&lt;=x4)</t>
  </si>
  <si>
    <t>x5-value</t>
  </si>
  <si>
    <t>Prob(X&lt;=x5)</t>
  </si>
  <si>
    <t>Chapter 8</t>
  </si>
  <si>
    <t>Simetar Simulation Results for 100 Iterations.  5:31:09 PM 3/27/2005 (3.06 sec.).  © 2005.</t>
  </si>
  <si>
    <t>KOV</t>
  </si>
  <si>
    <t>CN Yield 3</t>
  </si>
  <si>
    <t>SB Yield 3</t>
  </si>
  <si>
    <t>WH Yield 3</t>
  </si>
  <si>
    <t>GS Yield 3</t>
  </si>
  <si>
    <t>CN Price 3</t>
  </si>
  <si>
    <t>SB Price 3</t>
  </si>
  <si>
    <t>WH Price 3</t>
  </si>
  <si>
    <t>GS Price 3</t>
  </si>
  <si>
    <t>CN Yield 2</t>
  </si>
  <si>
    <t>SB Yield 2</t>
  </si>
  <si>
    <t>WH Yield 2</t>
  </si>
  <si>
    <t>GS Yield 2</t>
  </si>
  <si>
    <t>CN Price 2</t>
  </si>
  <si>
    <t>SB Price 2</t>
  </si>
  <si>
    <t>WH Price 2</t>
  </si>
  <si>
    <t>GS Price 2</t>
  </si>
  <si>
    <t>CN Yield 1</t>
  </si>
  <si>
    <t>SB Yield 1</t>
  </si>
  <si>
    <t>WH Yield 1</t>
  </si>
  <si>
    <t>GS Yield 1</t>
  </si>
  <si>
    <t>CN Price 1</t>
  </si>
  <si>
    <t>SB Price 1</t>
  </si>
  <si>
    <t>WH Price 1</t>
  </si>
  <si>
    <t>GS Price 1</t>
  </si>
  <si>
    <t>Simetar Simulation Results for 100 Iterations.  5:54:32 PM 3/27/2005 (3.23 sec.).  © 2005.</t>
  </si>
  <si>
    <t>The simulated prices and yields above were brought down here in a more useable format for simulation.</t>
  </si>
  <si>
    <t>All test t values less than the critical value of 3.89</t>
  </si>
  <si>
    <t>© 2011</t>
  </si>
</sst>
</file>

<file path=xl/styles.xml><?xml version="1.0" encoding="utf-8"?>
<styleSheet xmlns="http://schemas.openxmlformats.org/spreadsheetml/2006/main">
  <numFmts count="6">
    <numFmt numFmtId="43" formatCode="_(* #,##0.00_);_(* \(#,##0.00\);_(* &quot;-&quot;??_);_(@_)"/>
    <numFmt numFmtId="164" formatCode="0.000"/>
    <numFmt numFmtId="166" formatCode="0.00000"/>
    <numFmt numFmtId="167" formatCode="0.0000"/>
    <numFmt numFmtId="168" formatCode="0.0"/>
    <numFmt numFmtId="171" formatCode="0.0000%"/>
  </numFmts>
  <fonts count="6">
    <font>
      <sz val="9"/>
      <name val="Arial"/>
    </font>
    <font>
      <sz val="9"/>
      <name val="Arial"/>
    </font>
    <font>
      <b/>
      <sz val="9"/>
      <name val="Arial"/>
      <family val="2"/>
    </font>
    <font>
      <b/>
      <sz val="12"/>
      <name val="Arial"/>
      <family val="2"/>
    </font>
    <font>
      <b/>
      <sz val="8"/>
      <color indexed="81"/>
      <name val="Tahoma"/>
    </font>
    <font>
      <sz val="9"/>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0" borderId="0" xfId="0" applyFont="1"/>
    <xf numFmtId="164" fontId="0" fillId="0" borderId="0" xfId="0" applyNumberFormat="1"/>
    <xf numFmtId="0" fontId="0" fillId="0" borderId="0" xfId="0" applyAlignment="1">
      <alignment horizontal="center"/>
    </xf>
    <xf numFmtId="167" fontId="0" fillId="0" borderId="0" xfId="0" applyNumberFormat="1"/>
    <xf numFmtId="2" fontId="0" fillId="0" borderId="0" xfId="0" applyNumberForma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0" xfId="0" applyFill="1" applyBorder="1"/>
    <xf numFmtId="0" fontId="0" fillId="0" borderId="11" xfId="0" applyFill="1" applyBorder="1"/>
    <xf numFmtId="0" fontId="0" fillId="0" borderId="12" xfId="0" applyFill="1" applyBorder="1"/>
    <xf numFmtId="0" fontId="0" fillId="0" borderId="0" xfId="0" applyAlignment="1">
      <alignment horizontal="right"/>
    </xf>
    <xf numFmtId="164" fontId="0" fillId="0" borderId="1" xfId="0" applyNumberFormat="1" applyBorder="1"/>
    <xf numFmtId="0" fontId="2" fillId="0" borderId="1" xfId="0" applyFont="1" applyBorder="1"/>
    <xf numFmtId="0" fontId="0" fillId="0" borderId="1" xfId="0" applyBorder="1" applyAlignment="1">
      <alignment horizontal="center"/>
    </xf>
    <xf numFmtId="2" fontId="0" fillId="0" borderId="1" xfId="0" applyNumberFormat="1" applyBorder="1"/>
    <xf numFmtId="0" fontId="0" fillId="0" borderId="0" xfId="0" applyBorder="1" applyAlignment="1">
      <alignment horizontal="center"/>
    </xf>
    <xf numFmtId="164" fontId="0" fillId="0" borderId="0" xfId="0" applyNumberFormat="1" applyBorder="1"/>
    <xf numFmtId="168" fontId="0" fillId="0" borderId="0" xfId="0" applyNumberFormat="1"/>
    <xf numFmtId="1" fontId="0" fillId="0" borderId="0" xfId="0" applyNumberFormat="1"/>
    <xf numFmtId="164" fontId="2" fillId="0" borderId="0" xfId="0" applyNumberFormat="1" applyFont="1"/>
    <xf numFmtId="0" fontId="0" fillId="0" borderId="0" xfId="0" applyFill="1" applyBorder="1"/>
    <xf numFmtId="0" fontId="2" fillId="0" borderId="0" xfId="0" applyFont="1" applyBorder="1"/>
    <xf numFmtId="167" fontId="0" fillId="0" borderId="3" xfId="0" applyNumberFormat="1" applyBorder="1"/>
    <xf numFmtId="167" fontId="0" fillId="0" borderId="5" xfId="0" applyNumberFormat="1" applyBorder="1"/>
    <xf numFmtId="0" fontId="0" fillId="0" borderId="8" xfId="0" applyBorder="1" applyAlignment="1">
      <alignment horizontal="center"/>
    </xf>
    <xf numFmtId="0" fontId="0" fillId="0" borderId="13" xfId="0" applyBorder="1"/>
    <xf numFmtId="0" fontId="0" fillId="0" borderId="14" xfId="0" applyBorder="1"/>
    <xf numFmtId="166" fontId="0" fillId="0" borderId="0" xfId="0" applyNumberFormat="1"/>
    <xf numFmtId="167" fontId="0" fillId="0" borderId="0" xfId="0" applyNumberFormat="1" applyBorder="1"/>
    <xf numFmtId="0" fontId="3" fillId="0" borderId="14" xfId="0" applyFont="1" applyBorder="1"/>
    <xf numFmtId="0" fontId="2" fillId="0" borderId="1" xfId="0" applyFont="1" applyBorder="1" applyAlignment="1">
      <alignment horizontal="center"/>
    </xf>
    <xf numFmtId="0" fontId="0" fillId="0" borderId="1" xfId="0" applyFill="1" applyBorder="1"/>
    <xf numFmtId="0" fontId="0" fillId="0" borderId="0" xfId="0" applyFill="1" applyBorder="1" applyAlignment="1">
      <alignment horizontal="center"/>
    </xf>
    <xf numFmtId="166" fontId="0" fillId="0" borderId="8" xfId="0" applyNumberFormat="1" applyBorder="1"/>
    <xf numFmtId="166" fontId="0" fillId="0" borderId="10" xfId="0" applyNumberFormat="1" applyBorder="1"/>
    <xf numFmtId="166" fontId="0" fillId="0" borderId="11" xfId="0" applyNumberFormat="1" applyBorder="1"/>
    <xf numFmtId="166" fontId="0" fillId="0" borderId="12" xfId="0" applyNumberFormat="1" applyBorder="1"/>
    <xf numFmtId="167" fontId="0" fillId="0" borderId="1" xfId="0" applyNumberForma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0" borderId="0" xfId="0" applyFont="1"/>
    <xf numFmtId="15" fontId="5" fillId="0" borderId="0" xfId="0" applyNumberFormat="1" applyFont="1" applyAlignment="1">
      <alignment horizontal="left"/>
    </xf>
    <xf numFmtId="164" fontId="2" fillId="0" borderId="10" xfId="0" applyNumberFormat="1" applyFont="1" applyFill="1" applyBorder="1"/>
    <xf numFmtId="164" fontId="2" fillId="0" borderId="11" xfId="0" applyNumberFormat="1" applyFont="1" applyFill="1" applyBorder="1"/>
    <xf numFmtId="164" fontId="2" fillId="0" borderId="22" xfId="0" applyNumberFormat="1" applyFont="1" applyFill="1" applyBorder="1"/>
    <xf numFmtId="164" fontId="2" fillId="0" borderId="12" xfId="0" applyNumberFormat="1" applyFont="1" applyFill="1" applyBorder="1"/>
    <xf numFmtId="43" fontId="2" fillId="0" borderId="23" xfId="1" applyFont="1"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5" fillId="0" borderId="3"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0" xfId="0" applyFont="1" applyFill="1" applyBorder="1"/>
    <xf numFmtId="9" fontId="0" fillId="0" borderId="0" xfId="2" applyFont="1"/>
    <xf numFmtId="4" fontId="0" fillId="0" borderId="0" xfId="0" applyNumberFormat="1"/>
    <xf numFmtId="4" fontId="0" fillId="0" borderId="0" xfId="0" applyNumberFormat="1" applyBorder="1"/>
    <xf numFmtId="4" fontId="2" fillId="0" borderId="0" xfId="0" applyNumberFormat="1" applyFont="1" applyBorder="1"/>
    <xf numFmtId="9" fontId="0" fillId="0" borderId="0" xfId="2" applyFont="1" applyBorder="1"/>
    <xf numFmtId="2" fontId="0" fillId="0" borderId="0" xfId="0" applyNumberFormat="1" applyBorder="1"/>
    <xf numFmtId="43" fontId="2" fillId="0" borderId="0" xfId="0" applyNumberFormat="1" applyFont="1"/>
    <xf numFmtId="171" fontId="0" fillId="0" borderId="0" xfId="2" applyNumberFormat="1" applyFont="1"/>
  </cellXfs>
  <cellStyles count="3">
    <cellStyle name="Comma" xfId="1" builtinId="3"/>
    <cellStyle name="Normal" xfId="0" builtinId="0"/>
    <cellStyle name="Percent" xfId="2" builtinId="5"/>
  </cellStyles>
  <dxfs count="2">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G403"/>
  <sheetViews>
    <sheetView tabSelected="1" zoomScaleNormal="90" workbookViewId="0">
      <selection activeCell="A3" sqref="A3"/>
    </sheetView>
  </sheetViews>
  <sheetFormatPr defaultRowHeight="12"/>
  <cols>
    <col min="1" max="1" width="12.42578125" customWidth="1"/>
    <col min="2" max="2" width="11.28515625" customWidth="1"/>
    <col min="3" max="8" width="11.42578125" customWidth="1"/>
    <col min="9" max="9" width="14.42578125" customWidth="1"/>
    <col min="10" max="12" width="11.42578125" customWidth="1"/>
    <col min="13" max="19" width="9.28515625" bestFit="1" customWidth="1"/>
    <col min="20" max="20" width="10.5703125" customWidth="1"/>
    <col min="21" max="27" width="9.28515625" bestFit="1" customWidth="1"/>
    <col min="29" max="36" width="9.42578125" bestFit="1" customWidth="1"/>
    <col min="37" max="38" width="12.7109375" bestFit="1" customWidth="1"/>
    <col min="39" max="52" width="9.42578125" bestFit="1" customWidth="1"/>
    <col min="53" max="54" width="9.28515625" bestFit="1" customWidth="1"/>
  </cols>
  <sheetData>
    <row r="1" spans="1:59">
      <c r="A1" s="1" t="str">
        <f ca="1">_xll.WBNAME()</f>
        <v>Complete Correlation Demo.xlsx</v>
      </c>
    </row>
    <row r="2" spans="1:59">
      <c r="A2" s="57" t="s">
        <v>112</v>
      </c>
    </row>
    <row r="3" spans="1:59">
      <c r="A3" t="s">
        <v>218</v>
      </c>
    </row>
    <row r="4" spans="1:59">
      <c r="A4" s="58" t="s">
        <v>188</v>
      </c>
    </row>
    <row r="6" spans="1:59">
      <c r="A6" s="1" t="s">
        <v>133</v>
      </c>
    </row>
    <row r="7" spans="1:59">
      <c r="B7" s="6"/>
      <c r="C7" s="6"/>
      <c r="D7" s="6" t="s">
        <v>120</v>
      </c>
      <c r="E7" s="6"/>
      <c r="F7" s="37"/>
      <c r="G7" s="6"/>
      <c r="H7" s="6" t="s">
        <v>121</v>
      </c>
      <c r="I7" s="6"/>
      <c r="J7" s="6"/>
      <c r="K7" s="6"/>
    </row>
    <row r="8" spans="1:59">
      <c r="B8" s="3" t="s">
        <v>0</v>
      </c>
      <c r="C8" s="3" t="s">
        <v>101</v>
      </c>
      <c r="D8" s="3" t="s">
        <v>100</v>
      </c>
      <c r="E8" s="3" t="s">
        <v>3</v>
      </c>
      <c r="F8" s="3" t="s">
        <v>1</v>
      </c>
      <c r="G8" s="3" t="s">
        <v>99</v>
      </c>
      <c r="H8" s="3" t="s">
        <v>98</v>
      </c>
      <c r="I8" s="3" t="s">
        <v>4</v>
      </c>
      <c r="J8" s="3" t="s">
        <v>2</v>
      </c>
      <c r="K8" s="3" t="s">
        <v>119</v>
      </c>
    </row>
    <row r="9" spans="1:59">
      <c r="B9">
        <v>1</v>
      </c>
      <c r="C9">
        <v>100</v>
      </c>
      <c r="D9" s="30">
        <v>29</v>
      </c>
      <c r="E9">
        <v>48</v>
      </c>
      <c r="F9">
        <v>45</v>
      </c>
      <c r="G9" s="5">
        <v>2.54</v>
      </c>
      <c r="H9" s="5">
        <v>7.42</v>
      </c>
      <c r="I9" s="5">
        <v>3.72</v>
      </c>
      <c r="J9" s="5">
        <v>2.27</v>
      </c>
      <c r="K9">
        <v>1</v>
      </c>
      <c r="BD9">
        <v>2000</v>
      </c>
      <c r="BE9">
        <v>2001</v>
      </c>
      <c r="BF9">
        <v>2002</v>
      </c>
      <c r="BG9">
        <v>2003</v>
      </c>
    </row>
    <row r="10" spans="1:59">
      <c r="B10">
        <v>2</v>
      </c>
      <c r="C10">
        <v>155</v>
      </c>
      <c r="D10" s="30">
        <v>38</v>
      </c>
      <c r="E10">
        <v>46</v>
      </c>
      <c r="F10">
        <v>61</v>
      </c>
      <c r="G10" s="5">
        <v>2.36</v>
      </c>
      <c r="H10" s="5">
        <v>5.69</v>
      </c>
      <c r="I10" s="5">
        <v>3.72</v>
      </c>
      <c r="J10" s="5">
        <v>2.1</v>
      </c>
      <c r="K10">
        <v>2</v>
      </c>
      <c r="BC10" t="s">
        <v>90</v>
      </c>
      <c r="BD10">
        <v>0.4884</v>
      </c>
      <c r="BE10">
        <v>0.50109999999999999</v>
      </c>
      <c r="BF10">
        <v>0.51849999999999996</v>
      </c>
      <c r="BG10">
        <v>0.54090000000000005</v>
      </c>
    </row>
    <row r="11" spans="1:59">
      <c r="B11">
        <v>3</v>
      </c>
      <c r="C11">
        <v>165</v>
      </c>
      <c r="D11" s="30">
        <v>40</v>
      </c>
      <c r="E11">
        <v>48</v>
      </c>
      <c r="F11">
        <v>55</v>
      </c>
      <c r="G11" s="5">
        <v>2.2799999999999998</v>
      </c>
      <c r="H11" s="5">
        <v>5.74</v>
      </c>
      <c r="I11" s="5">
        <v>2.61</v>
      </c>
      <c r="J11" s="5">
        <v>2.12</v>
      </c>
      <c r="K11">
        <v>3</v>
      </c>
      <c r="BC11" t="s">
        <v>91</v>
      </c>
      <c r="BD11">
        <v>2.91</v>
      </c>
      <c r="BE11">
        <v>2.99</v>
      </c>
      <c r="BF11">
        <v>3.09</v>
      </c>
      <c r="BG11">
        <v>3.19</v>
      </c>
    </row>
    <row r="12" spans="1:59">
      <c r="B12">
        <v>4</v>
      </c>
      <c r="C12">
        <v>112</v>
      </c>
      <c r="D12" s="30">
        <v>33</v>
      </c>
      <c r="E12">
        <v>54</v>
      </c>
      <c r="F12">
        <v>75</v>
      </c>
      <c r="G12" s="5">
        <v>2.37</v>
      </c>
      <c r="H12" s="5">
        <v>5.58</v>
      </c>
      <c r="I12" s="5">
        <v>3</v>
      </c>
      <c r="J12" s="5">
        <v>2.25</v>
      </c>
      <c r="K12">
        <v>4</v>
      </c>
      <c r="BD12">
        <v>1.81</v>
      </c>
      <c r="BE12">
        <v>1.89</v>
      </c>
      <c r="BF12">
        <v>1.95</v>
      </c>
      <c r="BG12">
        <v>2</v>
      </c>
    </row>
    <row r="13" spans="1:59">
      <c r="B13">
        <v>5</v>
      </c>
      <c r="C13">
        <v>80</v>
      </c>
      <c r="D13" s="30">
        <v>28</v>
      </c>
      <c r="E13">
        <v>65</v>
      </c>
      <c r="F13">
        <v>5</v>
      </c>
      <c r="G13" s="5">
        <v>2.0699999999999998</v>
      </c>
      <c r="H13" s="5">
        <v>5.56</v>
      </c>
      <c r="I13" s="5">
        <v>3.24</v>
      </c>
      <c r="J13" s="5">
        <v>1.89</v>
      </c>
      <c r="K13">
        <v>5</v>
      </c>
      <c r="BC13" t="s">
        <v>92</v>
      </c>
      <c r="BD13">
        <v>1.96</v>
      </c>
      <c r="BE13">
        <v>2</v>
      </c>
      <c r="BF13">
        <v>2.06</v>
      </c>
      <c r="BG13">
        <v>2.12</v>
      </c>
    </row>
    <row r="14" spans="1:59">
      <c r="B14">
        <v>6</v>
      </c>
      <c r="C14">
        <v>109</v>
      </c>
      <c r="D14" s="30">
        <v>40</v>
      </c>
      <c r="E14">
        <v>52</v>
      </c>
      <c r="F14">
        <v>37</v>
      </c>
      <c r="G14" s="5">
        <v>2.5</v>
      </c>
      <c r="H14" s="5">
        <v>6.4</v>
      </c>
      <c r="I14" s="5">
        <v>3.26</v>
      </c>
      <c r="J14" s="5">
        <v>2.31</v>
      </c>
      <c r="K14">
        <v>6</v>
      </c>
      <c r="BC14" t="s">
        <v>93</v>
      </c>
      <c r="BD14">
        <v>1.97</v>
      </c>
      <c r="BE14">
        <v>1.99</v>
      </c>
      <c r="BF14">
        <v>2.0499999999999998</v>
      </c>
      <c r="BG14">
        <v>2.11</v>
      </c>
    </row>
    <row r="15" spans="1:59">
      <c r="B15">
        <v>7</v>
      </c>
      <c r="C15">
        <v>145</v>
      </c>
      <c r="D15" s="30">
        <v>45</v>
      </c>
      <c r="E15">
        <v>50</v>
      </c>
      <c r="F15">
        <v>25</v>
      </c>
      <c r="G15" s="5">
        <v>2.2599999999999998</v>
      </c>
      <c r="H15" s="5">
        <v>5.45</v>
      </c>
      <c r="I15" s="5">
        <v>3.45</v>
      </c>
      <c r="J15" s="5">
        <v>2.13</v>
      </c>
      <c r="K15">
        <v>7</v>
      </c>
      <c r="BC15" t="s">
        <v>94</v>
      </c>
      <c r="BD15">
        <v>1.2</v>
      </c>
      <c r="BE15">
        <v>1.22</v>
      </c>
      <c r="BF15">
        <v>1.25</v>
      </c>
      <c r="BG15">
        <v>1.28</v>
      </c>
    </row>
    <row r="16" spans="1:59">
      <c r="B16">
        <v>8</v>
      </c>
      <c r="C16">
        <v>90</v>
      </c>
      <c r="D16" s="30">
        <v>26</v>
      </c>
      <c r="E16">
        <v>48</v>
      </c>
      <c r="F16">
        <v>12</v>
      </c>
      <c r="G16" s="5">
        <v>3.05</v>
      </c>
      <c r="H16" s="5">
        <v>6.76</v>
      </c>
      <c r="I16" s="5">
        <v>4.37</v>
      </c>
      <c r="J16" s="5">
        <v>2.91</v>
      </c>
      <c r="K16">
        <v>8</v>
      </c>
      <c r="BC16" t="s">
        <v>95</v>
      </c>
      <c r="BD16">
        <v>4.5199999999999996</v>
      </c>
      <c r="BE16">
        <v>4.71</v>
      </c>
      <c r="BF16">
        <v>4.87</v>
      </c>
      <c r="BG16">
        <v>5.0199999999999996</v>
      </c>
    </row>
    <row r="17" spans="1:59">
      <c r="B17">
        <v>9</v>
      </c>
      <c r="C17">
        <v>117</v>
      </c>
      <c r="D17" s="30">
        <v>47</v>
      </c>
      <c r="E17">
        <v>72</v>
      </c>
      <c r="F17">
        <v>60</v>
      </c>
      <c r="G17" s="5">
        <v>2.71</v>
      </c>
      <c r="H17" s="5">
        <v>7.35</v>
      </c>
      <c r="I17" s="5">
        <v>4.3</v>
      </c>
      <c r="J17" s="5">
        <v>2.2400000000000002</v>
      </c>
      <c r="K17">
        <v>9</v>
      </c>
      <c r="BC17" t="s">
        <v>96</v>
      </c>
      <c r="BD17">
        <v>6.67</v>
      </c>
      <c r="BE17">
        <v>6.81</v>
      </c>
      <c r="BF17">
        <v>7.11</v>
      </c>
      <c r="BG17">
        <v>7.32</v>
      </c>
    </row>
    <row r="18" spans="1:59">
      <c r="B18">
        <v>10</v>
      </c>
      <c r="C18">
        <v>114</v>
      </c>
      <c r="D18" s="30">
        <v>46</v>
      </c>
      <c r="E18">
        <v>50</v>
      </c>
      <c r="F18">
        <v>59</v>
      </c>
      <c r="G18" s="5">
        <v>2.6</v>
      </c>
      <c r="H18" s="5">
        <v>6.5</v>
      </c>
      <c r="I18" s="5">
        <v>3.45</v>
      </c>
      <c r="J18" s="5">
        <v>2.34</v>
      </c>
      <c r="K18">
        <v>10</v>
      </c>
      <c r="BC18" t="s">
        <v>97</v>
      </c>
      <c r="BD18">
        <v>76.94</v>
      </c>
      <c r="BE18">
        <v>84.02</v>
      </c>
      <c r="BF18">
        <v>88.87</v>
      </c>
      <c r="BG18">
        <v>93.35</v>
      </c>
    </row>
    <row r="20" spans="1:59">
      <c r="A20" s="1" t="s">
        <v>134</v>
      </c>
    </row>
    <row r="21" spans="1:59">
      <c r="B21" s="1" t="s">
        <v>5</v>
      </c>
      <c r="C21" s="2">
        <f>INTERCEPT(Simulate!C9:C18,Simulate!$K$9:$K$18)</f>
        <v>131.6</v>
      </c>
      <c r="D21" s="2">
        <f>INTERCEPT(Simulate!D9:D18,Simulate!$K$9:$K$18)</f>
        <v>30.733333333333334</v>
      </c>
      <c r="E21" s="2">
        <f>INTERCEPT(Simulate!E9:E18,Simulate!$K$9:$K$18)</f>
        <v>47.466666666666661</v>
      </c>
      <c r="F21" s="2">
        <f>INTERCEPT(Simulate!F9:F18,Simulate!$K$9:$K$18)</f>
        <v>50.533333333333331</v>
      </c>
      <c r="G21" s="2">
        <f>INTERCEPT(Simulate!G9:G18,Simulate!$K$9:$K$18)</f>
        <v>2.2426666666666675</v>
      </c>
      <c r="H21" s="2">
        <f>INTERCEPT(Simulate!H9:H18,Simulate!$K$9:$K$18)</f>
        <v>5.948666666666667</v>
      </c>
      <c r="I21" s="2">
        <f>INTERCEPT(Simulate!I9:I18,Simulate!$K$9:$K$18)</f>
        <v>3.1186666666666665</v>
      </c>
      <c r="J21" s="2">
        <f>INTERCEPT(Simulate!J9:J18,Simulate!$K$9:$K$18)</f>
        <v>2.0686666666666667</v>
      </c>
    </row>
    <row r="22" spans="1:59">
      <c r="B22" s="1" t="s">
        <v>6</v>
      </c>
      <c r="C22" s="2">
        <f>SLOPE(Simulate!C9:C18,Simulate!$K$9:$K$18)</f>
        <v>-2.3454545454545452</v>
      </c>
      <c r="D22" s="2">
        <f>SLOPE(Simulate!D9:D18,Simulate!$K$9:$K$18)</f>
        <v>1.1757575757575758</v>
      </c>
      <c r="E22" s="2">
        <f>SLOPE(Simulate!E9:E18,Simulate!$K$9:$K$18)</f>
        <v>1.0606060606060606</v>
      </c>
      <c r="F22" s="2">
        <f>SLOPE(Simulate!F9:F18,Simulate!$K$9:$K$18)</f>
        <v>-1.2969696969696969</v>
      </c>
      <c r="G22" s="2">
        <f>SLOPE(Simulate!G9:G18,Simulate!$K$9:$K$18)</f>
        <v>4.2060606060606069E-2</v>
      </c>
      <c r="H22" s="2">
        <f>SLOPE(Simulate!H9:H18,Simulate!$K$9:$K$18)</f>
        <v>5.3878787878787839E-2</v>
      </c>
      <c r="I22" s="2">
        <f>SLOPE(Simulate!I9:I18,Simulate!$K$9:$K$18)</f>
        <v>7.1515151515151504E-2</v>
      </c>
      <c r="J22" s="2">
        <f>SLOPE(Simulate!J9:J18,Simulate!$K$9:$K$18)</f>
        <v>3.4060606060606055E-2</v>
      </c>
    </row>
    <row r="23" spans="1:59">
      <c r="B23" s="1" t="s">
        <v>7</v>
      </c>
      <c r="C23" s="31">
        <f>RSQ(Simulate!C9:C18,Simulate!$K$9:$K$18)</f>
        <v>6.4945472237869326E-2</v>
      </c>
      <c r="D23" s="31">
        <f>RSQ(Simulate!D9:D18,Simulate!$K$9:$K$18)</f>
        <v>0.2090331467164312</v>
      </c>
      <c r="E23" s="31">
        <f>RSQ(Simulate!E9:E18,Simulate!$K$9:$K$18)</f>
        <v>0.14319245533564312</v>
      </c>
      <c r="F23" s="31">
        <f>RSQ(Simulate!F9:F18,Simulate!$K$9:$K$18)</f>
        <v>2.8885138118341008E-2</v>
      </c>
      <c r="G23" s="31">
        <f>RSQ(Simulate!G9:G18,Simulate!$K$9:$K$18)</f>
        <v>0.21499956253359123</v>
      </c>
      <c r="H23" s="31">
        <f>RSQ(Simulate!H9:H18,Simulate!$K$9:$K$18)</f>
        <v>4.7307373331334023E-2</v>
      </c>
      <c r="I23" s="31">
        <f>RSQ(Simulate!I9:I18,Simulate!$K$9:$K$18)</f>
        <v>0.15835237110044206</v>
      </c>
      <c r="J23" s="31">
        <f>RSQ(Simulate!J9:J18,Simulate!$K$9:$K$18)</f>
        <v>0.15171882415557508</v>
      </c>
      <c r="K23" t="s">
        <v>118</v>
      </c>
    </row>
    <row r="24" spans="1:59">
      <c r="B24" s="1" t="s">
        <v>8</v>
      </c>
      <c r="C24" s="31">
        <f>INDEX(LINEST(Simulate!C9:C18,Simulate!$K$9:$K$18,1,1),4,1)</f>
        <v>0.55565078022394065</v>
      </c>
      <c r="D24" s="31">
        <f>INDEX(LINEST(Simulate!D9:D18,Simulate!$K$9:$K$18,1,1),4,1)</f>
        <v>2.1142038592253489</v>
      </c>
      <c r="E24" s="31">
        <f>INDEX(LINEST(Simulate!E9:E18,Simulate!$K$9:$K$18,1,1),4,1)</f>
        <v>1.336985942547805</v>
      </c>
      <c r="F24" s="31">
        <f>INDEX(LINEST(Simulate!F9:F18,Simulate!$K$9:$K$18,1,1),4,1)</f>
        <v>0.23795445216333916</v>
      </c>
      <c r="G24" s="31">
        <f>INDEX(LINEST(Simulate!G9:G18,Simulate!$K$9:$K$18,1,1),4,1)</f>
        <v>2.1910771232434261</v>
      </c>
      <c r="H24" s="31">
        <f>INDEX(LINEST(Simulate!H9:H18,Simulate!$K$9:$K$18,1,1),4,1)</f>
        <v>0.39725193210957271</v>
      </c>
      <c r="I24" s="31">
        <f>INDEX(LINEST(Simulate!I9:I18,Simulate!$K$9:$K$18,1,1),4,1)</f>
        <v>1.5051654936162353</v>
      </c>
      <c r="J24" s="31">
        <f>INDEX(LINEST(Simulate!J9:J18,Simulate!$K$9:$K$18,1,1),4,1)</f>
        <v>1.4308352322405002</v>
      </c>
      <c r="K24" t="s">
        <v>118</v>
      </c>
    </row>
    <row r="25" spans="1:59">
      <c r="B25" s="1" t="s">
        <v>9</v>
      </c>
      <c r="C25" s="2">
        <f>FDIST(ABS(Simulate!C24),1,COUNT(Simulate!C9:C18)-2)</f>
        <v>0.47734494803466165</v>
      </c>
      <c r="D25" s="2">
        <f>FDIST(ABS(Simulate!D24),1,COUNT(Simulate!D9:D18)-2)</f>
        <v>0.18401650807038405</v>
      </c>
      <c r="E25" s="2">
        <f>FDIST(ABS(Simulate!E24),1,COUNT(Simulate!E9:E18)-2)</f>
        <v>0.28092658693883199</v>
      </c>
      <c r="F25" s="2">
        <f>FDIST(ABS(Simulate!F24),1,COUNT(Simulate!F9:F18)-2)</f>
        <v>0.63877469273313214</v>
      </c>
      <c r="G25" s="2">
        <f>FDIST(ABS(Simulate!G24),1,COUNT(Simulate!G9:G18)-2)</f>
        <v>0.17708181802874601</v>
      </c>
      <c r="H25" s="2">
        <f>FDIST(ABS(Simulate!H24),1,COUNT(Simulate!H9:H18)-2)</f>
        <v>0.54608964264628024</v>
      </c>
      <c r="I25" s="2">
        <f>FDIST(ABS(Simulate!I24),1,COUNT(Simulate!I9:I18)-2)</f>
        <v>0.25475707494680044</v>
      </c>
      <c r="J25" s="2">
        <f>FDIST(ABS(Simulate!J24),1,COUNT(Simulate!J9:J18)-2)</f>
        <v>0.26587472954409042</v>
      </c>
    </row>
    <row r="26" spans="1:59">
      <c r="B26" s="1" t="s">
        <v>10</v>
      </c>
      <c r="C26" s="2">
        <f>INDEX(LINEST(Simulate!C9:C18,Simulate!$K$9:$K$18,1,1),2,1)</f>
        <v>3.1464878316833089</v>
      </c>
      <c r="D26" s="2">
        <f>INDEX(LINEST(Simulate!D9:D18,Simulate!$K$9:$K$18,1,1),2,1)</f>
        <v>0.80861976976063976</v>
      </c>
      <c r="E26" s="2">
        <f>INDEX(LINEST(Simulate!E9:E18,Simulate!$K$9:$K$18,1,1),2,1)</f>
        <v>0.91725625917483311</v>
      </c>
      <c r="F26" s="2">
        <f>INDEX(LINEST(Simulate!F9:F18,Simulate!$K$9:$K$18,1,1),2,1)</f>
        <v>2.6587831126356907</v>
      </c>
      <c r="G26" s="2">
        <f>INDEX(LINEST(Simulate!G9:G18,Simulate!$K$9:$K$18,1,1),2,1)</f>
        <v>2.8414936772272928E-2</v>
      </c>
      <c r="H26" s="2">
        <f>INDEX(LINEST(Simulate!H9:H18,Simulate!$K$9:$K$18,1,1),2,1)</f>
        <v>8.5483994495857876E-2</v>
      </c>
      <c r="I26" s="2">
        <f>INDEX(LINEST(Simulate!I9:I18,Simulate!$K$9:$K$18,1,1),2,1)</f>
        <v>5.8291594670095766E-2</v>
      </c>
      <c r="J26" s="2">
        <f>INDEX(LINEST(Simulate!J9:J18,Simulate!$K$9:$K$18,1,1),2,1)</f>
        <v>2.8474595188803086E-2</v>
      </c>
    </row>
    <row r="27" spans="1:59">
      <c r="B27" s="1" t="s">
        <v>11</v>
      </c>
      <c r="C27" s="2">
        <f>Simulate!C22/Simulate!C26</f>
        <v>-0.74541986841238583</v>
      </c>
      <c r="D27" s="2">
        <f>Simulate!D22/Simulate!D26</f>
        <v>1.4540302126246714</v>
      </c>
      <c r="E27" s="2">
        <f>Simulate!E22/Simulate!E26</f>
        <v>1.1562810828461236</v>
      </c>
      <c r="F27" s="2">
        <f>Simulate!F22/Simulate!F26</f>
        <v>-0.48780575249103031</v>
      </c>
      <c r="G27" s="2">
        <f>Simulate!G22/Simulate!G26</f>
        <v>1.4802287401761343</v>
      </c>
      <c r="H27" s="2">
        <f>Simulate!H22/Simulate!H26</f>
        <v>0.630279249309045</v>
      </c>
      <c r="I27" s="2">
        <f>Simulate!I22/Simulate!I26</f>
        <v>1.2268518629468816</v>
      </c>
      <c r="J27" s="2">
        <f>Simulate!J22/Simulate!J26</f>
        <v>1.1961752514746733</v>
      </c>
    </row>
    <row r="28" spans="1:59">
      <c r="B28" s="1" t="s">
        <v>12</v>
      </c>
      <c r="C28" s="2">
        <f>TDIST(ABS(Simulate!C27),COUNT(Simulate!C9:C18)-1,2)</f>
        <v>0.47503418323836133</v>
      </c>
      <c r="D28" s="2">
        <f>TDIST(ABS(Simulate!D27),COUNT(Simulate!D9:D18)-1,2)</f>
        <v>0.17990426401513382</v>
      </c>
      <c r="E28" s="2">
        <f>TDIST(ABS(Simulate!E27),COUNT(Simulate!E9:E18)-1,2)</f>
        <v>0.27733623378520222</v>
      </c>
      <c r="F28" s="2">
        <f>TDIST(ABS(Simulate!F27),COUNT(Simulate!F9:F18)-1,2)</f>
        <v>0.63735035462409895</v>
      </c>
      <c r="G28" s="2">
        <f>TDIST(ABS(Simulate!G27),COUNT(Simulate!G9:G18)-1,2)</f>
        <v>0.17294521692736142</v>
      </c>
      <c r="H28" s="2">
        <f>TDIST(ABS(Simulate!H27),COUNT(Simulate!H9:H18)-1,2)</f>
        <v>0.54418085763810098</v>
      </c>
      <c r="I28" s="2">
        <f>TDIST(ABS(Simulate!I27),COUNT(Simulate!I9:I18)-1,2)</f>
        <v>0.25100386931747776</v>
      </c>
      <c r="J28" s="2">
        <f>TDIST(ABS(Simulate!J27),COUNT(Simulate!J9:J18)-1,2)</f>
        <v>0.26218953895473329</v>
      </c>
      <c r="K28" t="s">
        <v>135</v>
      </c>
    </row>
    <row r="29" spans="1:59">
      <c r="B29" s="1"/>
      <c r="C29" s="2"/>
      <c r="D29" s="2"/>
      <c r="E29" s="2"/>
      <c r="F29" s="2"/>
      <c r="G29" s="2"/>
      <c r="H29" s="2"/>
      <c r="I29" s="2"/>
      <c r="J29" s="2"/>
    </row>
    <row r="30" spans="1:59">
      <c r="A30" s="1" t="s">
        <v>132</v>
      </c>
      <c r="K30" s="1" t="s">
        <v>173</v>
      </c>
    </row>
    <row r="31" spans="1:59">
      <c r="B31" s="1" t="s">
        <v>13</v>
      </c>
      <c r="C31">
        <f>AVERAGE(Simulate!C9:C18)</f>
        <v>118.7</v>
      </c>
      <c r="D31" s="30">
        <f>AVERAGE(Simulate!D9:D18)</f>
        <v>37.200000000000003</v>
      </c>
      <c r="E31">
        <f>AVERAGE(Simulate!E9:E18)</f>
        <v>53.3</v>
      </c>
      <c r="F31">
        <f>AVERAGE(Simulate!F9:F18)</f>
        <v>43.4</v>
      </c>
      <c r="G31" s="5">
        <f>AVERAGE(Simulate!G9:G18)</f>
        <v>2.4740000000000006</v>
      </c>
      <c r="H31" s="5">
        <f>AVERAGE(Simulate!H9:H18)</f>
        <v>6.2450000000000001</v>
      </c>
      <c r="I31" s="5">
        <f>AVERAGE(Simulate!I9:I18)</f>
        <v>3.5119999999999996</v>
      </c>
      <c r="J31" s="5">
        <f>AVERAGE(Simulate!J9:J18)</f>
        <v>2.2559999999999998</v>
      </c>
      <c r="K31" t="str">
        <f ca="1">_xll.VFORMULA(J31)</f>
        <v>=AVERAGE(Simulate!J9:J18)</v>
      </c>
    </row>
    <row r="32" spans="1:59">
      <c r="B32" s="1" t="s">
        <v>15</v>
      </c>
      <c r="C32" s="2">
        <f>STDEVP(Simulate!C9:C18)</f>
        <v>26.435014658592493</v>
      </c>
      <c r="D32" s="2">
        <f>STDEVP(Simulate!D9:D18)</f>
        <v>7.386474125047755</v>
      </c>
      <c r="E32" s="2">
        <f>STDEVP(Simulate!E9:E18)</f>
        <v>8.0504658250314929</v>
      </c>
      <c r="F32" s="2">
        <f>STDEVP(Simulate!F9:F18)</f>
        <v>21.918941580286216</v>
      </c>
      <c r="G32" s="2">
        <f>STDEVP(Simulate!G9:G18)</f>
        <v>0.26054558142481654</v>
      </c>
      <c r="H32" s="2">
        <f>STDEVP(Simulate!H9:H18)</f>
        <v>0.71150895988736107</v>
      </c>
      <c r="I32" s="2">
        <f>STDEVP(Simulate!I9:I18)</f>
        <v>0.51619376207002232</v>
      </c>
      <c r="J32" s="2">
        <f>STDEVP(Simulate!J9:J18)</f>
        <v>0.2511652842253484</v>
      </c>
      <c r="K32" t="str">
        <f ca="1">_xll.VFORMULA(J32)</f>
        <v>=STDEVP(Simulate!J9:J18)</v>
      </c>
    </row>
    <row r="33" spans="1:11">
      <c r="B33" s="1" t="s">
        <v>16</v>
      </c>
      <c r="C33" s="2">
        <f t="shared" ref="C33:J33" si="0">C32/C31</f>
        <v>0.2227044200386899</v>
      </c>
      <c r="D33" s="2">
        <f t="shared" si="0"/>
        <v>0.19856113239375683</v>
      </c>
      <c r="E33" s="2">
        <f t="shared" si="0"/>
        <v>0.15104063461597547</v>
      </c>
      <c r="F33" s="2">
        <f t="shared" si="0"/>
        <v>0.50504473687295426</v>
      </c>
      <c r="G33" s="2">
        <f t="shared" si="0"/>
        <v>0.10531349289604547</v>
      </c>
      <c r="H33" s="2">
        <f t="shared" si="0"/>
        <v>0.11393257964569432</v>
      </c>
      <c r="I33" s="2">
        <f t="shared" si="0"/>
        <v>0.14698000058941413</v>
      </c>
      <c r="J33" s="2">
        <f t="shared" si="0"/>
        <v>0.11133212953251259</v>
      </c>
      <c r="K33" t="str">
        <f ca="1">_xll.VFORMULA(J33)</f>
        <v>=J32/J31</v>
      </c>
    </row>
    <row r="34" spans="1:11">
      <c r="B34" s="1" t="s">
        <v>17</v>
      </c>
      <c r="C34">
        <f>MIN(Simulate!C9:C18)</f>
        <v>80</v>
      </c>
      <c r="D34" s="30">
        <f>MIN(Simulate!D9:D18)</f>
        <v>26</v>
      </c>
      <c r="E34">
        <f>MIN(Simulate!E9:E18)</f>
        <v>46</v>
      </c>
      <c r="F34">
        <f>MIN(Simulate!F9:F18)</f>
        <v>5</v>
      </c>
      <c r="G34" s="5">
        <f>MIN(Simulate!G9:G18)</f>
        <v>2.0699999999999998</v>
      </c>
      <c r="H34" s="5">
        <f>MIN(Simulate!H9:H18)</f>
        <v>5.45</v>
      </c>
      <c r="I34" s="5">
        <f>MIN(Simulate!I9:I18)</f>
        <v>2.61</v>
      </c>
      <c r="J34" s="5">
        <f>MIN(Simulate!J9:J18)</f>
        <v>1.89</v>
      </c>
      <c r="K34" t="str">
        <f ca="1">_xll.VFORMULA(J34)</f>
        <v>=MIN(Simulate!J9:J18)</v>
      </c>
    </row>
    <row r="35" spans="1:11">
      <c r="B35" s="1" t="s">
        <v>14</v>
      </c>
      <c r="C35">
        <f>MAX(Simulate!C9:C18)</f>
        <v>165</v>
      </c>
      <c r="D35" s="30">
        <f>MAX(Simulate!D9:D18)</f>
        <v>47</v>
      </c>
      <c r="E35">
        <f>MAX(Simulate!E9:E18)</f>
        <v>72</v>
      </c>
      <c r="F35">
        <f>MAX(Simulate!F9:F18)</f>
        <v>75</v>
      </c>
      <c r="G35" s="5">
        <f>MAX(Simulate!G9:G18)</f>
        <v>3.05</v>
      </c>
      <c r="H35" s="5">
        <f>MAX(Simulate!H9:H18)</f>
        <v>7.42</v>
      </c>
      <c r="I35" s="5">
        <f>MAX(Simulate!I9:I18)</f>
        <v>4.37</v>
      </c>
      <c r="J35" s="5">
        <f>MAX(Simulate!J9:J18)</f>
        <v>2.91</v>
      </c>
      <c r="K35" t="str">
        <f ca="1">_xll.VFORMULA(J35)</f>
        <v>=MAX(Simulate!J9:J18)</v>
      </c>
    </row>
    <row r="36" spans="1:11">
      <c r="B36" s="1" t="s">
        <v>18</v>
      </c>
      <c r="C36" s="2">
        <f t="shared" ref="C36:J36" si="1">KURT(C9:C18)</f>
        <v>-0.76786623832176293</v>
      </c>
      <c r="D36" s="2">
        <f t="shared" si="1"/>
        <v>-1.561295348122222</v>
      </c>
      <c r="E36" s="2">
        <f t="shared" si="1"/>
        <v>1.8253793343551088</v>
      </c>
      <c r="F36" s="2">
        <f t="shared" si="1"/>
        <v>-0.88580035532783041</v>
      </c>
      <c r="G36" s="2">
        <f t="shared" si="1"/>
        <v>1.1806836277628561</v>
      </c>
      <c r="H36" s="2">
        <f t="shared" si="1"/>
        <v>-1.2715309788457252</v>
      </c>
      <c r="I36" s="2">
        <f t="shared" si="1"/>
        <v>-0.17738254984484048</v>
      </c>
      <c r="J36" s="2">
        <f t="shared" si="1"/>
        <v>4.6399513561332375</v>
      </c>
      <c r="K36" t="str">
        <f ca="1">_xll.VFORMULA(J36)</f>
        <v>=KURT(J9:J18)</v>
      </c>
    </row>
    <row r="37" spans="1:11">
      <c r="B37" s="1" t="s">
        <v>19</v>
      </c>
      <c r="C37" s="2">
        <f t="shared" ref="C37:J37" si="2">SKEW(C9:C18)</f>
        <v>0.48668192801875798</v>
      </c>
      <c r="D37" s="2">
        <f t="shared" si="2"/>
        <v>-0.19639569139343077</v>
      </c>
      <c r="E37" s="2">
        <f t="shared" si="2"/>
        <v>1.6435882306338543</v>
      </c>
      <c r="F37" s="2">
        <f t="shared" si="2"/>
        <v>-0.53074713944129814</v>
      </c>
      <c r="G37" s="2">
        <f t="shared" si="2"/>
        <v>0.81063508731320355</v>
      </c>
      <c r="H37" s="2">
        <f t="shared" si="2"/>
        <v>0.56318957809660419</v>
      </c>
      <c r="I37" s="2">
        <f t="shared" si="2"/>
        <v>0.20195350789995725</v>
      </c>
      <c r="J37" s="2">
        <f t="shared" si="2"/>
        <v>1.670011975155294</v>
      </c>
      <c r="K37" t="str">
        <f ca="1">_xll.VFORMULA(J37)</f>
        <v>=SKEW(J9:J18)</v>
      </c>
    </row>
    <row r="38" spans="1:11">
      <c r="B38" s="1"/>
      <c r="C38" s="2"/>
      <c r="D38" s="2"/>
      <c r="E38" s="2"/>
      <c r="F38" s="2"/>
      <c r="G38" s="2"/>
      <c r="H38" s="2"/>
      <c r="I38" s="2"/>
      <c r="J38" s="2"/>
      <c r="K38" t="str">
        <f ca="1">_xll.VFORMULA(J38)</f>
        <v/>
      </c>
    </row>
    <row r="39" spans="1:11">
      <c r="A39" s="1" t="s">
        <v>137</v>
      </c>
      <c r="K39" t="str">
        <f ca="1">_xll.VFORMULA(J39)</f>
        <v/>
      </c>
    </row>
    <row r="40" spans="1:11">
      <c r="B40" s="1" t="s">
        <v>122</v>
      </c>
      <c r="C40">
        <f t="shared" ref="C40:J40" si="3">C31</f>
        <v>118.7</v>
      </c>
      <c r="D40" s="30">
        <f t="shared" si="3"/>
        <v>37.200000000000003</v>
      </c>
      <c r="E40">
        <f t="shared" si="3"/>
        <v>53.3</v>
      </c>
      <c r="F40">
        <f t="shared" si="3"/>
        <v>43.4</v>
      </c>
      <c r="G40" s="5">
        <f t="shared" si="3"/>
        <v>2.4740000000000006</v>
      </c>
      <c r="H40" s="5">
        <f t="shared" si="3"/>
        <v>6.2450000000000001</v>
      </c>
      <c r="I40" s="5">
        <f t="shared" si="3"/>
        <v>3.5119999999999996</v>
      </c>
      <c r="J40" s="5">
        <f t="shared" si="3"/>
        <v>2.2559999999999998</v>
      </c>
      <c r="K40" t="str">
        <f ca="1">_xll.VFORMULA(J40)</f>
        <v>=J31</v>
      </c>
    </row>
    <row r="41" spans="1:11">
      <c r="K41" t="str">
        <f ca="1">_xll.VFORMULA(J41)</f>
        <v/>
      </c>
    </row>
    <row r="42" spans="1:11">
      <c r="K42" t="str">
        <f ca="1">_xll.VFORMULA(J42)</f>
        <v/>
      </c>
    </row>
    <row r="43" spans="1:11">
      <c r="A43" s="1" t="s">
        <v>136</v>
      </c>
      <c r="K43" t="str">
        <f ca="1">_xll.VFORMULA(J43)</f>
        <v/>
      </c>
    </row>
    <row r="44" spans="1:11">
      <c r="B44" s="3" t="s">
        <v>20</v>
      </c>
      <c r="C44" s="3" t="str">
        <f t="shared" ref="C44:J44" si="4">C8</f>
        <v>CN Yield</v>
      </c>
      <c r="D44" s="3" t="str">
        <f t="shared" si="4"/>
        <v>SB Yield</v>
      </c>
      <c r="E44" s="3" t="str">
        <f t="shared" si="4"/>
        <v>WH Yield</v>
      </c>
      <c r="F44" s="3" t="str">
        <f t="shared" si="4"/>
        <v>GS Yield</v>
      </c>
      <c r="G44" s="3" t="str">
        <f t="shared" si="4"/>
        <v>CN Price</v>
      </c>
      <c r="H44" s="3" t="str">
        <f t="shared" si="4"/>
        <v>SB Price</v>
      </c>
      <c r="I44" s="3" t="str">
        <f t="shared" si="4"/>
        <v>WH Price</v>
      </c>
      <c r="J44" s="3" t="str">
        <f t="shared" si="4"/>
        <v>GS Price</v>
      </c>
    </row>
    <row r="45" spans="1:11">
      <c r="B45">
        <f t="shared" ref="B45:B54" si="5">K9</f>
        <v>1</v>
      </c>
      <c r="C45" s="2">
        <f t="shared" ref="C45:J54" si="6">C9-C$40</f>
        <v>-18.700000000000003</v>
      </c>
      <c r="D45" s="2">
        <f t="shared" si="6"/>
        <v>-8.2000000000000028</v>
      </c>
      <c r="E45" s="2">
        <f t="shared" si="6"/>
        <v>-5.2999999999999972</v>
      </c>
      <c r="F45" s="2">
        <f t="shared" si="6"/>
        <v>1.6000000000000014</v>
      </c>
      <c r="G45" s="2">
        <f t="shared" si="6"/>
        <v>6.5999999999999392E-2</v>
      </c>
      <c r="H45" s="2">
        <f t="shared" si="6"/>
        <v>1.1749999999999998</v>
      </c>
      <c r="I45" s="2">
        <f t="shared" si="6"/>
        <v>0.20800000000000063</v>
      </c>
      <c r="J45" s="2">
        <f t="shared" si="6"/>
        <v>1.4000000000000234E-2</v>
      </c>
      <c r="K45" t="str">
        <f ca="1">_xll.VFORMULA(J45)</f>
        <v>=J9-J$40</v>
      </c>
    </row>
    <row r="46" spans="1:11">
      <c r="B46">
        <f t="shared" si="5"/>
        <v>2</v>
      </c>
      <c r="C46" s="2">
        <f t="shared" si="6"/>
        <v>36.299999999999997</v>
      </c>
      <c r="D46" s="2">
        <f t="shared" si="6"/>
        <v>0.79999999999999716</v>
      </c>
      <c r="E46" s="2">
        <f t="shared" si="6"/>
        <v>-7.2999999999999972</v>
      </c>
      <c r="F46" s="2">
        <f t="shared" si="6"/>
        <v>17.600000000000001</v>
      </c>
      <c r="G46" s="2">
        <f t="shared" si="6"/>
        <v>-0.11400000000000077</v>
      </c>
      <c r="H46" s="2">
        <f t="shared" si="6"/>
        <v>-0.55499999999999972</v>
      </c>
      <c r="I46" s="2">
        <f t="shared" si="6"/>
        <v>0.20800000000000063</v>
      </c>
      <c r="J46" s="2">
        <f t="shared" si="6"/>
        <v>-0.15599999999999969</v>
      </c>
      <c r="K46" t="str">
        <f ca="1">_xll.VFORMULA(J46)</f>
        <v>=J10-J$40</v>
      </c>
    </row>
    <row r="47" spans="1:11">
      <c r="B47">
        <f t="shared" si="5"/>
        <v>3</v>
      </c>
      <c r="C47" s="2">
        <f t="shared" si="6"/>
        <v>46.3</v>
      </c>
      <c r="D47" s="2">
        <f t="shared" si="6"/>
        <v>2.7999999999999972</v>
      </c>
      <c r="E47" s="2">
        <f t="shared" si="6"/>
        <v>-5.2999999999999972</v>
      </c>
      <c r="F47" s="2">
        <f t="shared" si="6"/>
        <v>11.600000000000001</v>
      </c>
      <c r="G47" s="2">
        <f t="shared" si="6"/>
        <v>-0.19400000000000084</v>
      </c>
      <c r="H47" s="2">
        <f t="shared" si="6"/>
        <v>-0.50499999999999989</v>
      </c>
      <c r="I47" s="2">
        <f t="shared" si="6"/>
        <v>-0.90199999999999969</v>
      </c>
      <c r="J47" s="2">
        <f t="shared" si="6"/>
        <v>-0.13599999999999968</v>
      </c>
      <c r="K47" t="str">
        <f ca="1">_xll.VFORMULA(J47)</f>
        <v>=J11-J$40</v>
      </c>
    </row>
    <row r="48" spans="1:11">
      <c r="B48">
        <f t="shared" si="5"/>
        <v>4</v>
      </c>
      <c r="C48" s="2">
        <f t="shared" si="6"/>
        <v>-6.7000000000000028</v>
      </c>
      <c r="D48" s="2">
        <f t="shared" si="6"/>
        <v>-4.2000000000000028</v>
      </c>
      <c r="E48" s="2">
        <f t="shared" si="6"/>
        <v>0.70000000000000284</v>
      </c>
      <c r="F48" s="2">
        <f t="shared" si="6"/>
        <v>31.6</v>
      </c>
      <c r="G48" s="2">
        <f t="shared" si="6"/>
        <v>-0.10400000000000054</v>
      </c>
      <c r="H48" s="2">
        <f t="shared" si="6"/>
        <v>-0.66500000000000004</v>
      </c>
      <c r="I48" s="2">
        <f t="shared" si="6"/>
        <v>-0.51199999999999957</v>
      </c>
      <c r="J48" s="2">
        <f t="shared" si="6"/>
        <v>-5.9999999999997833E-3</v>
      </c>
      <c r="K48" t="str">
        <f ca="1">_xll.VFORMULA(J48)</f>
        <v>=J12-J$40</v>
      </c>
    </row>
    <row r="49" spans="1:11">
      <c r="B49">
        <f t="shared" si="5"/>
        <v>5</v>
      </c>
      <c r="C49" s="2">
        <f t="shared" si="6"/>
        <v>-38.700000000000003</v>
      </c>
      <c r="D49" s="2">
        <f t="shared" si="6"/>
        <v>-9.2000000000000028</v>
      </c>
      <c r="E49" s="2">
        <f t="shared" si="6"/>
        <v>11.700000000000003</v>
      </c>
      <c r="F49" s="2">
        <f t="shared" si="6"/>
        <v>-38.4</v>
      </c>
      <c r="G49" s="2">
        <f t="shared" si="6"/>
        <v>-0.4040000000000008</v>
      </c>
      <c r="H49" s="2">
        <f t="shared" si="6"/>
        <v>-0.6850000000000005</v>
      </c>
      <c r="I49" s="2">
        <f t="shared" si="6"/>
        <v>-0.27199999999999935</v>
      </c>
      <c r="J49" s="2">
        <f t="shared" si="6"/>
        <v>-0.36599999999999988</v>
      </c>
      <c r="K49" t="str">
        <f ca="1">_xll.VFORMULA(J49)</f>
        <v>=J13-J$40</v>
      </c>
    </row>
    <row r="50" spans="1:11">
      <c r="B50">
        <f t="shared" si="5"/>
        <v>6</v>
      </c>
      <c r="C50" s="2">
        <f t="shared" si="6"/>
        <v>-9.7000000000000028</v>
      </c>
      <c r="D50" s="2">
        <f t="shared" si="6"/>
        <v>2.7999999999999972</v>
      </c>
      <c r="E50" s="2">
        <f t="shared" si="6"/>
        <v>-1.2999999999999972</v>
      </c>
      <c r="F50" s="2">
        <f t="shared" si="6"/>
        <v>-6.3999999999999986</v>
      </c>
      <c r="G50" s="2">
        <f t="shared" si="6"/>
        <v>2.5999999999999357E-2</v>
      </c>
      <c r="H50" s="2">
        <f t="shared" si="6"/>
        <v>0.15500000000000025</v>
      </c>
      <c r="I50" s="2">
        <f t="shared" si="6"/>
        <v>-0.25199999999999978</v>
      </c>
      <c r="J50" s="2">
        <f t="shared" si="6"/>
        <v>5.400000000000027E-2</v>
      </c>
      <c r="K50" t="str">
        <f ca="1">_xll.VFORMULA(J50)</f>
        <v>=J14-J$40</v>
      </c>
    </row>
    <row r="51" spans="1:11">
      <c r="B51">
        <f t="shared" si="5"/>
        <v>7</v>
      </c>
      <c r="C51" s="2">
        <f t="shared" si="6"/>
        <v>26.299999999999997</v>
      </c>
      <c r="D51" s="2">
        <f t="shared" si="6"/>
        <v>7.7999999999999972</v>
      </c>
      <c r="E51" s="2">
        <f t="shared" si="6"/>
        <v>-3.2999999999999972</v>
      </c>
      <c r="F51" s="2">
        <f t="shared" si="6"/>
        <v>-18.399999999999999</v>
      </c>
      <c r="G51" s="2">
        <f t="shared" si="6"/>
        <v>-0.21400000000000086</v>
      </c>
      <c r="H51" s="2">
        <f t="shared" si="6"/>
        <v>-0.79499999999999993</v>
      </c>
      <c r="I51" s="2">
        <f t="shared" si="6"/>
        <v>-6.1999999999999389E-2</v>
      </c>
      <c r="J51" s="2">
        <f t="shared" si="6"/>
        <v>-0.12599999999999989</v>
      </c>
      <c r="K51" t="str">
        <f ca="1">_xll.VFORMULA(J51)</f>
        <v>=J15-J$40</v>
      </c>
    </row>
    <row r="52" spans="1:11">
      <c r="B52">
        <f t="shared" si="5"/>
        <v>8</v>
      </c>
      <c r="C52" s="2">
        <f t="shared" si="6"/>
        <v>-28.700000000000003</v>
      </c>
      <c r="D52" s="2">
        <f t="shared" si="6"/>
        <v>-11.200000000000003</v>
      </c>
      <c r="E52" s="2">
        <f t="shared" si="6"/>
        <v>-5.2999999999999972</v>
      </c>
      <c r="F52" s="2">
        <f t="shared" si="6"/>
        <v>-31.4</v>
      </c>
      <c r="G52" s="2">
        <f t="shared" si="6"/>
        <v>0.57599999999999918</v>
      </c>
      <c r="H52" s="2">
        <f t="shared" si="6"/>
        <v>0.51499999999999968</v>
      </c>
      <c r="I52" s="2">
        <f t="shared" si="6"/>
        <v>0.85800000000000054</v>
      </c>
      <c r="J52" s="2">
        <f t="shared" si="6"/>
        <v>0.65400000000000036</v>
      </c>
      <c r="K52" t="str">
        <f ca="1">_xll.VFORMULA(J52)</f>
        <v>=J16-J$40</v>
      </c>
    </row>
    <row r="53" spans="1:11">
      <c r="B53">
        <f t="shared" si="5"/>
        <v>9</v>
      </c>
      <c r="C53" s="2">
        <f t="shared" si="6"/>
        <v>-1.7000000000000028</v>
      </c>
      <c r="D53" s="2">
        <f t="shared" si="6"/>
        <v>9.7999999999999972</v>
      </c>
      <c r="E53" s="2">
        <f t="shared" si="6"/>
        <v>18.700000000000003</v>
      </c>
      <c r="F53" s="2">
        <f t="shared" si="6"/>
        <v>16.600000000000001</v>
      </c>
      <c r="G53" s="2">
        <f t="shared" si="6"/>
        <v>0.23599999999999932</v>
      </c>
      <c r="H53" s="2">
        <f t="shared" si="6"/>
        <v>1.1049999999999995</v>
      </c>
      <c r="I53" s="2">
        <f t="shared" si="6"/>
        <v>0.78800000000000026</v>
      </c>
      <c r="J53" s="2">
        <f t="shared" si="6"/>
        <v>-1.599999999999957E-2</v>
      </c>
      <c r="K53" t="str">
        <f ca="1">_xll.VFORMULA(J53)</f>
        <v>=J17-J$40</v>
      </c>
    </row>
    <row r="54" spans="1:11">
      <c r="B54">
        <f t="shared" si="5"/>
        <v>10</v>
      </c>
      <c r="C54" s="2">
        <f t="shared" si="6"/>
        <v>-4.7000000000000028</v>
      </c>
      <c r="D54" s="2">
        <f t="shared" si="6"/>
        <v>8.7999999999999972</v>
      </c>
      <c r="E54" s="2">
        <f t="shared" si="6"/>
        <v>-3.2999999999999972</v>
      </c>
      <c r="F54" s="2">
        <f t="shared" si="6"/>
        <v>15.600000000000001</v>
      </c>
      <c r="G54" s="2">
        <f t="shared" si="6"/>
        <v>0.12599999999999945</v>
      </c>
      <c r="H54" s="2">
        <f t="shared" si="6"/>
        <v>0.25499999999999989</v>
      </c>
      <c r="I54" s="2">
        <f t="shared" si="6"/>
        <v>-6.1999999999999389E-2</v>
      </c>
      <c r="J54" s="2">
        <f t="shared" si="6"/>
        <v>8.4000000000000075E-2</v>
      </c>
      <c r="K54" t="str">
        <f ca="1">_xll.VFORMULA(J54)</f>
        <v>=J18-J$40</v>
      </c>
    </row>
    <row r="55" spans="1:11">
      <c r="K55" t="str">
        <f ca="1">_xll.VFORMULA(J55)</f>
        <v/>
      </c>
    </row>
    <row r="56" spans="1:11">
      <c r="K56" t="str">
        <f ca="1">_xll.VFORMULA(J56)</f>
        <v/>
      </c>
    </row>
    <row r="57" spans="1:11">
      <c r="A57" s="1" t="s">
        <v>174</v>
      </c>
      <c r="K57" t="str">
        <f ca="1">_xll.VFORMULA(J57)</f>
        <v/>
      </c>
    </row>
    <row r="58" spans="1:11" s="3" customFormat="1">
      <c r="B58" s="3" t="str">
        <f t="shared" ref="B58:J58" si="7">B44</f>
        <v>Obs.</v>
      </c>
      <c r="C58" s="3" t="str">
        <f t="shared" si="7"/>
        <v>CN Yield</v>
      </c>
      <c r="D58" s="3" t="str">
        <f t="shared" si="7"/>
        <v>SB Yield</v>
      </c>
      <c r="E58" s="3" t="str">
        <f t="shared" si="7"/>
        <v>WH Yield</v>
      </c>
      <c r="F58" s="3" t="str">
        <f t="shared" si="7"/>
        <v>GS Yield</v>
      </c>
      <c r="G58" s="3" t="str">
        <f t="shared" si="7"/>
        <v>CN Price</v>
      </c>
      <c r="H58" s="3" t="str">
        <f t="shared" si="7"/>
        <v>SB Price</v>
      </c>
      <c r="I58" s="3" t="str">
        <f t="shared" si="7"/>
        <v>WH Price</v>
      </c>
      <c r="J58" s="3" t="str">
        <f t="shared" si="7"/>
        <v>GS Price</v>
      </c>
      <c r="K58"/>
    </row>
    <row r="59" spans="1:11">
      <c r="B59">
        <f t="shared" ref="B59:B68" si="8">B45</f>
        <v>1</v>
      </c>
      <c r="C59" s="4">
        <f t="shared" ref="C59:J68" si="9">C45/C$40</f>
        <v>-0.15754001684919969</v>
      </c>
      <c r="D59" s="4">
        <f t="shared" si="9"/>
        <v>-0.22043010752688177</v>
      </c>
      <c r="E59" s="4">
        <f t="shared" si="9"/>
        <v>-9.9437148217635968E-2</v>
      </c>
      <c r="F59" s="4">
        <f t="shared" si="9"/>
        <v>3.6866359447004643E-2</v>
      </c>
      <c r="G59" s="4">
        <f t="shared" si="9"/>
        <v>2.6677445432497726E-2</v>
      </c>
      <c r="H59" s="4">
        <f t="shared" si="9"/>
        <v>0.18815052041633304</v>
      </c>
      <c r="I59" s="4">
        <f t="shared" si="9"/>
        <v>5.9225512528473988E-2</v>
      </c>
      <c r="J59" s="4">
        <f t="shared" si="9"/>
        <v>6.2056737588653526E-3</v>
      </c>
      <c r="K59" t="str">
        <f ca="1">_xll.VFORMULA(J59)</f>
        <v>=J45/J$40</v>
      </c>
    </row>
    <row r="60" spans="1:11">
      <c r="B60">
        <f t="shared" si="8"/>
        <v>2</v>
      </c>
      <c r="C60" s="4">
        <f t="shared" si="9"/>
        <v>0.30581297388374051</v>
      </c>
      <c r="D60" s="4">
        <f t="shared" si="9"/>
        <v>2.1505376344085943E-2</v>
      </c>
      <c r="E60" s="4">
        <f t="shared" si="9"/>
        <v>-0.13696060037523447</v>
      </c>
      <c r="F60" s="4">
        <f t="shared" si="9"/>
        <v>0.40552995391705071</v>
      </c>
      <c r="G60" s="4">
        <f t="shared" si="9"/>
        <v>-4.6079223928860442E-2</v>
      </c>
      <c r="H60" s="4">
        <f t="shared" si="9"/>
        <v>-8.8871096877501957E-2</v>
      </c>
      <c r="I60" s="4">
        <f t="shared" si="9"/>
        <v>5.9225512528473988E-2</v>
      </c>
      <c r="J60" s="4">
        <f t="shared" si="9"/>
        <v>-6.9148936170212644E-2</v>
      </c>
      <c r="K60" t="str">
        <f ca="1">_xll.VFORMULA(J60)</f>
        <v>=J46/J$40</v>
      </c>
    </row>
    <row r="61" spans="1:11">
      <c r="B61">
        <f t="shared" si="8"/>
        <v>3</v>
      </c>
      <c r="C61" s="4">
        <f t="shared" si="9"/>
        <v>0.39005897219882052</v>
      </c>
      <c r="D61" s="4">
        <f t="shared" si="9"/>
        <v>7.5268817204300995E-2</v>
      </c>
      <c r="E61" s="4">
        <f t="shared" si="9"/>
        <v>-9.9437148217635968E-2</v>
      </c>
      <c r="F61" s="4">
        <f t="shared" si="9"/>
        <v>0.26728110599078347</v>
      </c>
      <c r="G61" s="4">
        <f t="shared" si="9"/>
        <v>-7.841552142279741E-2</v>
      </c>
      <c r="H61" s="4">
        <f t="shared" si="9"/>
        <v>-8.0864691753402704E-2</v>
      </c>
      <c r="I61" s="4">
        <f t="shared" si="9"/>
        <v>-0.25683371298405461</v>
      </c>
      <c r="J61" s="4">
        <f t="shared" si="9"/>
        <v>-6.0283687943262276E-2</v>
      </c>
      <c r="K61" t="str">
        <f ca="1">_xll.VFORMULA(J61)</f>
        <v>=J47/J$40</v>
      </c>
    </row>
    <row r="62" spans="1:11">
      <c r="B62">
        <f t="shared" si="8"/>
        <v>4</v>
      </c>
      <c r="C62" s="4">
        <f t="shared" si="9"/>
        <v>-5.6444818871103648E-2</v>
      </c>
      <c r="D62" s="4">
        <f t="shared" si="9"/>
        <v>-0.11290322580645168</v>
      </c>
      <c r="E62" s="4">
        <f t="shared" si="9"/>
        <v>1.3133208255159529E-2</v>
      </c>
      <c r="F62" s="4">
        <f t="shared" si="9"/>
        <v>0.72811059907834108</v>
      </c>
      <c r="G62" s="4">
        <f t="shared" si="9"/>
        <v>-4.2037186742118232E-2</v>
      </c>
      <c r="H62" s="4">
        <f t="shared" si="9"/>
        <v>-0.10648518815052042</v>
      </c>
      <c r="I62" s="4">
        <f t="shared" si="9"/>
        <v>-0.14578587699316617</v>
      </c>
      <c r="J62" s="4">
        <f t="shared" si="9"/>
        <v>-2.6595744680850105E-3</v>
      </c>
      <c r="K62" t="str">
        <f ca="1">_xll.VFORMULA(J62)</f>
        <v>=J48/J$40</v>
      </c>
    </row>
    <row r="63" spans="1:11">
      <c r="B63">
        <f t="shared" si="8"/>
        <v>5</v>
      </c>
      <c r="C63" s="4">
        <f t="shared" si="9"/>
        <v>-0.32603201347935973</v>
      </c>
      <c r="D63" s="4">
        <f t="shared" si="9"/>
        <v>-0.24731182795698931</v>
      </c>
      <c r="E63" s="4">
        <f t="shared" si="9"/>
        <v>0.21951219512195128</v>
      </c>
      <c r="F63" s="4">
        <f t="shared" si="9"/>
        <v>-0.88479262672811054</v>
      </c>
      <c r="G63" s="4">
        <f t="shared" si="9"/>
        <v>-0.16329830234438186</v>
      </c>
      <c r="H63" s="4">
        <f t="shared" si="9"/>
        <v>-0.10968775020016021</v>
      </c>
      <c r="I63" s="4">
        <f t="shared" si="9"/>
        <v>-7.7448747152619415E-2</v>
      </c>
      <c r="J63" s="4">
        <f t="shared" si="9"/>
        <v>-0.16223404255319146</v>
      </c>
      <c r="K63" t="str">
        <f ca="1">_xll.VFORMULA(J63)</f>
        <v>=J49/J$40</v>
      </c>
    </row>
    <row r="64" spans="1:11">
      <c r="B64">
        <f t="shared" si="8"/>
        <v>6</v>
      </c>
      <c r="C64" s="4">
        <f t="shared" si="9"/>
        <v>-8.171861836562766E-2</v>
      </c>
      <c r="D64" s="4">
        <f t="shared" si="9"/>
        <v>7.5268817204300995E-2</v>
      </c>
      <c r="E64" s="4">
        <f t="shared" si="9"/>
        <v>-2.4390243902438973E-2</v>
      </c>
      <c r="F64" s="4">
        <f t="shared" si="9"/>
        <v>-0.14746543778801841</v>
      </c>
      <c r="G64" s="4">
        <f t="shared" si="9"/>
        <v>1.0509296685529244E-2</v>
      </c>
      <c r="H64" s="4">
        <f t="shared" si="9"/>
        <v>2.4819855884707805E-2</v>
      </c>
      <c r="I64" s="4">
        <f t="shared" si="9"/>
        <v>-7.1753986332573974E-2</v>
      </c>
      <c r="J64" s="4">
        <f t="shared" si="9"/>
        <v>2.3936170212766079E-2</v>
      </c>
      <c r="K64" t="str">
        <f ca="1">_xll.VFORMULA(J64)</f>
        <v>=J50/J$40</v>
      </c>
    </row>
    <row r="65" spans="1:11">
      <c r="B65">
        <f t="shared" si="8"/>
        <v>7</v>
      </c>
      <c r="C65" s="4">
        <f t="shared" si="9"/>
        <v>0.22156697556866045</v>
      </c>
      <c r="D65" s="4">
        <f t="shared" si="9"/>
        <v>0.20967741935483861</v>
      </c>
      <c r="E65" s="4">
        <f t="shared" si="9"/>
        <v>-6.1913696060037472E-2</v>
      </c>
      <c r="F65" s="4">
        <f t="shared" si="9"/>
        <v>-0.42396313364055299</v>
      </c>
      <c r="G65" s="4">
        <f t="shared" si="9"/>
        <v>-8.649959579628165E-2</v>
      </c>
      <c r="H65" s="4">
        <f t="shared" si="9"/>
        <v>-0.12730184147317852</v>
      </c>
      <c r="I65" s="4">
        <f t="shared" si="9"/>
        <v>-1.765375854214106E-2</v>
      </c>
      <c r="J65" s="4">
        <f t="shared" si="9"/>
        <v>-5.585106382978719E-2</v>
      </c>
      <c r="K65" t="str">
        <f ca="1">_xll.VFORMULA(J65)</f>
        <v>=J51/J$40</v>
      </c>
    </row>
    <row r="66" spans="1:11">
      <c r="B66">
        <f t="shared" si="8"/>
        <v>8</v>
      </c>
      <c r="C66" s="4">
        <f t="shared" si="9"/>
        <v>-0.24178601516427972</v>
      </c>
      <c r="D66" s="4">
        <f t="shared" si="9"/>
        <v>-0.30107526881720437</v>
      </c>
      <c r="E66" s="4">
        <f t="shared" si="9"/>
        <v>-9.9437148217635968E-2</v>
      </c>
      <c r="F66" s="4">
        <f t="shared" si="9"/>
        <v>-0.72350230414746541</v>
      </c>
      <c r="G66" s="4">
        <f t="shared" si="9"/>
        <v>0.2328213419563456</v>
      </c>
      <c r="H66" s="4">
        <f t="shared" si="9"/>
        <v>8.2465972778222527E-2</v>
      </c>
      <c r="I66" s="4">
        <f t="shared" si="9"/>
        <v>0.24430523917995461</v>
      </c>
      <c r="J66" s="4">
        <f t="shared" si="9"/>
        <v>0.28989361702127681</v>
      </c>
      <c r="K66" t="str">
        <f ca="1">_xll.VFORMULA(J66)</f>
        <v>=J52/J$40</v>
      </c>
    </row>
    <row r="67" spans="1:11">
      <c r="B67">
        <f t="shared" si="8"/>
        <v>9</v>
      </c>
      <c r="C67" s="4">
        <f t="shared" si="9"/>
        <v>-1.432181971356363E-2</v>
      </c>
      <c r="D67" s="4">
        <f t="shared" si="9"/>
        <v>0.26344086021505364</v>
      </c>
      <c r="E67" s="4">
        <f t="shared" si="9"/>
        <v>0.35084427767354603</v>
      </c>
      <c r="F67" s="4">
        <f t="shared" si="9"/>
        <v>0.38248847926267288</v>
      </c>
      <c r="G67" s="4">
        <f t="shared" si="9"/>
        <v>9.5392077607113684E-2</v>
      </c>
      <c r="H67" s="4">
        <f t="shared" si="9"/>
        <v>0.176941553242594</v>
      </c>
      <c r="I67" s="4">
        <f t="shared" si="9"/>
        <v>0.2243735763097951</v>
      </c>
      <c r="J67" s="4">
        <f t="shared" si="9"/>
        <v>-7.0921985815600936E-3</v>
      </c>
      <c r="K67" t="str">
        <f ca="1">_xll.VFORMULA(J67)</f>
        <v>=J53/J$40</v>
      </c>
    </row>
    <row r="68" spans="1:11">
      <c r="B68">
        <f t="shared" si="8"/>
        <v>10</v>
      </c>
      <c r="C68" s="4">
        <f t="shared" si="9"/>
        <v>-3.9595619208087636E-2</v>
      </c>
      <c r="D68" s="4">
        <f t="shared" si="9"/>
        <v>0.23655913978494614</v>
      </c>
      <c r="E68" s="4">
        <f t="shared" si="9"/>
        <v>-6.1913696060037472E-2</v>
      </c>
      <c r="F68" s="4">
        <f t="shared" si="9"/>
        <v>0.35944700460829498</v>
      </c>
      <c r="G68" s="4">
        <f t="shared" si="9"/>
        <v>5.0929668552950447E-2</v>
      </c>
      <c r="H68" s="4">
        <f t="shared" si="9"/>
        <v>4.0832666132906308E-2</v>
      </c>
      <c r="I68" s="4">
        <f t="shared" si="9"/>
        <v>-1.765375854214106E-2</v>
      </c>
      <c r="J68" s="4">
        <f t="shared" si="9"/>
        <v>3.7234042553191529E-2</v>
      </c>
      <c r="K68" t="str">
        <f ca="1">_xll.VFORMULA(J68)</f>
        <v>=J54/J$40</v>
      </c>
    </row>
    <row r="69" spans="1:11">
      <c r="K69" t="str">
        <f ca="1">_xll.VFORMULA(J69)</f>
        <v/>
      </c>
    </row>
    <row r="70" spans="1:11">
      <c r="K70" t="str">
        <f ca="1">_xll.VFORMULA(J70)</f>
        <v/>
      </c>
    </row>
    <row r="71" spans="1:11">
      <c r="A71" s="1" t="s">
        <v>138</v>
      </c>
      <c r="K71" t="str">
        <f ca="1">_xll.VFORMULA(J71)</f>
        <v/>
      </c>
    </row>
    <row r="72" spans="1:11">
      <c r="B72" s="3" t="str">
        <f t="shared" ref="B72:J72" si="10">B58</f>
        <v>Obs.</v>
      </c>
      <c r="C72" s="3" t="str">
        <f t="shared" si="10"/>
        <v>CN Yield</v>
      </c>
      <c r="D72" s="3" t="str">
        <f t="shared" si="10"/>
        <v>SB Yield</v>
      </c>
      <c r="E72" s="3" t="str">
        <f t="shared" si="10"/>
        <v>WH Yield</v>
      </c>
      <c r="F72" s="3" t="str">
        <f t="shared" si="10"/>
        <v>GS Yield</v>
      </c>
      <c r="G72" s="3" t="str">
        <f t="shared" si="10"/>
        <v>CN Price</v>
      </c>
      <c r="H72" s="3" t="str">
        <f t="shared" si="10"/>
        <v>SB Price</v>
      </c>
      <c r="I72" s="3" t="str">
        <f t="shared" si="10"/>
        <v>WH Price</v>
      </c>
      <c r="J72" s="3" t="str">
        <f t="shared" si="10"/>
        <v>GS Price</v>
      </c>
    </row>
    <row r="73" spans="1:11">
      <c r="B73" s="22" t="s">
        <v>21</v>
      </c>
      <c r="C73" s="4">
        <f t="shared" ref="C73:J73" si="11">1.000001*C74</f>
        <v>-0.32603233951137317</v>
      </c>
      <c r="D73" s="4">
        <f t="shared" si="11"/>
        <v>-0.30107556989247314</v>
      </c>
      <c r="E73" s="4">
        <f t="shared" si="11"/>
        <v>-0.13696073733583483</v>
      </c>
      <c r="F73" s="4">
        <f t="shared" si="11"/>
        <v>-0.88479351152073715</v>
      </c>
      <c r="G73" s="4">
        <f t="shared" si="11"/>
        <v>-0.16329846564268419</v>
      </c>
      <c r="H73" s="4">
        <f t="shared" si="11"/>
        <v>-0.12730196877501998</v>
      </c>
      <c r="I73" s="4">
        <f t="shared" si="11"/>
        <v>-0.25683396981776757</v>
      </c>
      <c r="J73" s="4">
        <f t="shared" si="11"/>
        <v>-0.16223420478723399</v>
      </c>
      <c r="K73" t="str">
        <f ca="1">_xll.VFORMULA(J73)</f>
        <v>=1.000001*J74</v>
      </c>
    </row>
    <row r="74" spans="1:11">
      <c r="B74" s="22">
        <f t="shared" ref="B74:B83" si="12">B59</f>
        <v>1</v>
      </c>
      <c r="C74" s="4">
        <f t="shared" ref="C74:J83" si="13">SMALL(C$59:C$68,$B74)</f>
        <v>-0.32603201347935973</v>
      </c>
      <c r="D74" s="4">
        <f t="shared" si="13"/>
        <v>-0.30107526881720437</v>
      </c>
      <c r="E74" s="4">
        <f t="shared" si="13"/>
        <v>-0.13696060037523447</v>
      </c>
      <c r="F74" s="4">
        <f t="shared" si="13"/>
        <v>-0.88479262672811054</v>
      </c>
      <c r="G74" s="4">
        <f t="shared" si="13"/>
        <v>-0.16329830234438186</v>
      </c>
      <c r="H74" s="4">
        <f t="shared" si="13"/>
        <v>-0.12730184147317852</v>
      </c>
      <c r="I74" s="4">
        <f t="shared" si="13"/>
        <v>-0.25683371298405461</v>
      </c>
      <c r="J74" s="4">
        <f t="shared" si="13"/>
        <v>-0.16223404255319146</v>
      </c>
      <c r="K74" t="str">
        <f ca="1">_xll.VFORMULA(J74)</f>
        <v>=SMALL(J$59:J$68,$B74)</v>
      </c>
    </row>
    <row r="75" spans="1:11">
      <c r="B75" s="22">
        <f t="shared" si="12"/>
        <v>2</v>
      </c>
      <c r="C75" s="4">
        <f t="shared" si="13"/>
        <v>-0.24178601516427972</v>
      </c>
      <c r="D75" s="4">
        <f t="shared" si="13"/>
        <v>-0.24731182795698931</v>
      </c>
      <c r="E75" s="4">
        <f t="shared" si="13"/>
        <v>-9.9437148217635968E-2</v>
      </c>
      <c r="F75" s="4">
        <f t="shared" si="13"/>
        <v>-0.72350230414746541</v>
      </c>
      <c r="G75" s="4">
        <f t="shared" si="13"/>
        <v>-8.649959579628165E-2</v>
      </c>
      <c r="H75" s="4">
        <f t="shared" si="13"/>
        <v>-0.10968775020016021</v>
      </c>
      <c r="I75" s="4">
        <f t="shared" si="13"/>
        <v>-0.14578587699316617</v>
      </c>
      <c r="J75" s="4">
        <f t="shared" si="13"/>
        <v>-6.9148936170212644E-2</v>
      </c>
      <c r="K75" t="str">
        <f ca="1">_xll.VFORMULA(J75)</f>
        <v>=SMALL(J$59:J$68,$B75)</v>
      </c>
    </row>
    <row r="76" spans="1:11">
      <c r="B76" s="22">
        <f t="shared" si="12"/>
        <v>3</v>
      </c>
      <c r="C76" s="4">
        <f t="shared" si="13"/>
        <v>-0.15754001684919969</v>
      </c>
      <c r="D76" s="4">
        <f t="shared" si="13"/>
        <v>-0.22043010752688177</v>
      </c>
      <c r="E76" s="4">
        <f t="shared" si="13"/>
        <v>-9.9437148217635968E-2</v>
      </c>
      <c r="F76" s="4">
        <f t="shared" si="13"/>
        <v>-0.42396313364055299</v>
      </c>
      <c r="G76" s="4">
        <f t="shared" si="13"/>
        <v>-7.841552142279741E-2</v>
      </c>
      <c r="H76" s="4">
        <f t="shared" si="13"/>
        <v>-0.10648518815052042</v>
      </c>
      <c r="I76" s="4">
        <f t="shared" si="13"/>
        <v>-7.7448747152619415E-2</v>
      </c>
      <c r="J76" s="4">
        <f t="shared" si="13"/>
        <v>-6.0283687943262276E-2</v>
      </c>
      <c r="K76" t="str">
        <f ca="1">_xll.VFORMULA(J76)</f>
        <v>=SMALL(J$59:J$68,$B76)</v>
      </c>
    </row>
    <row r="77" spans="1:11">
      <c r="B77" s="22">
        <f t="shared" si="12"/>
        <v>4</v>
      </c>
      <c r="C77" s="4">
        <f t="shared" si="13"/>
        <v>-8.171861836562766E-2</v>
      </c>
      <c r="D77" s="4">
        <f t="shared" si="13"/>
        <v>-0.11290322580645168</v>
      </c>
      <c r="E77" s="4">
        <f t="shared" si="13"/>
        <v>-9.9437148217635968E-2</v>
      </c>
      <c r="F77" s="4">
        <f t="shared" si="13"/>
        <v>-0.14746543778801841</v>
      </c>
      <c r="G77" s="4">
        <f t="shared" si="13"/>
        <v>-4.6079223928860442E-2</v>
      </c>
      <c r="H77" s="4">
        <f t="shared" si="13"/>
        <v>-8.8871096877501957E-2</v>
      </c>
      <c r="I77" s="4">
        <f t="shared" si="13"/>
        <v>-7.1753986332573974E-2</v>
      </c>
      <c r="J77" s="4">
        <f t="shared" si="13"/>
        <v>-5.585106382978719E-2</v>
      </c>
      <c r="K77" t="str">
        <f ca="1">_xll.VFORMULA(J77)</f>
        <v>=SMALL(J$59:J$68,$B77)</v>
      </c>
    </row>
    <row r="78" spans="1:11">
      <c r="B78" s="22">
        <f t="shared" si="12"/>
        <v>5</v>
      </c>
      <c r="C78" s="4">
        <f t="shared" si="13"/>
        <v>-5.6444818871103648E-2</v>
      </c>
      <c r="D78" s="4">
        <f t="shared" si="13"/>
        <v>2.1505376344085943E-2</v>
      </c>
      <c r="E78" s="4">
        <f t="shared" si="13"/>
        <v>-6.1913696060037472E-2</v>
      </c>
      <c r="F78" s="4">
        <f t="shared" si="13"/>
        <v>3.6866359447004643E-2</v>
      </c>
      <c r="G78" s="4">
        <f t="shared" si="13"/>
        <v>-4.2037186742118232E-2</v>
      </c>
      <c r="H78" s="4">
        <f t="shared" si="13"/>
        <v>-8.0864691753402704E-2</v>
      </c>
      <c r="I78" s="4">
        <f t="shared" si="13"/>
        <v>-1.765375854214106E-2</v>
      </c>
      <c r="J78" s="4">
        <f t="shared" si="13"/>
        <v>-7.0921985815600936E-3</v>
      </c>
      <c r="K78" t="str">
        <f ca="1">_xll.VFORMULA(J78)</f>
        <v>=SMALL(J$59:J$68,$B78)</v>
      </c>
    </row>
    <row r="79" spans="1:11">
      <c r="B79" s="22">
        <f t="shared" si="12"/>
        <v>6</v>
      </c>
      <c r="C79" s="4">
        <f t="shared" si="13"/>
        <v>-3.9595619208087636E-2</v>
      </c>
      <c r="D79" s="4">
        <f t="shared" si="13"/>
        <v>7.5268817204300995E-2</v>
      </c>
      <c r="E79" s="4">
        <f t="shared" si="13"/>
        <v>-6.1913696060037472E-2</v>
      </c>
      <c r="F79" s="4">
        <f t="shared" si="13"/>
        <v>0.26728110599078347</v>
      </c>
      <c r="G79" s="4">
        <f t="shared" si="13"/>
        <v>1.0509296685529244E-2</v>
      </c>
      <c r="H79" s="4">
        <f t="shared" si="13"/>
        <v>2.4819855884707805E-2</v>
      </c>
      <c r="I79" s="4">
        <f t="shared" si="13"/>
        <v>-1.765375854214106E-2</v>
      </c>
      <c r="J79" s="4">
        <f t="shared" si="13"/>
        <v>-2.6595744680850105E-3</v>
      </c>
      <c r="K79" t="str">
        <f ca="1">_xll.VFORMULA(J79)</f>
        <v>=SMALL(J$59:J$68,$B79)</v>
      </c>
    </row>
    <row r="80" spans="1:11">
      <c r="B80" s="22">
        <f t="shared" si="12"/>
        <v>7</v>
      </c>
      <c r="C80" s="4">
        <f t="shared" si="13"/>
        <v>-1.432181971356363E-2</v>
      </c>
      <c r="D80" s="4">
        <f t="shared" si="13"/>
        <v>7.5268817204300995E-2</v>
      </c>
      <c r="E80" s="4">
        <f t="shared" si="13"/>
        <v>-2.4390243902438973E-2</v>
      </c>
      <c r="F80" s="4">
        <f t="shared" si="13"/>
        <v>0.35944700460829498</v>
      </c>
      <c r="G80" s="4">
        <f t="shared" si="13"/>
        <v>2.6677445432497726E-2</v>
      </c>
      <c r="H80" s="4">
        <f t="shared" si="13"/>
        <v>4.0832666132906308E-2</v>
      </c>
      <c r="I80" s="4">
        <f t="shared" si="13"/>
        <v>5.9225512528473988E-2</v>
      </c>
      <c r="J80" s="4">
        <f t="shared" si="13"/>
        <v>6.2056737588653526E-3</v>
      </c>
      <c r="K80" t="str">
        <f ca="1">_xll.VFORMULA(J80)</f>
        <v>=SMALL(J$59:J$68,$B80)</v>
      </c>
    </row>
    <row r="81" spans="1:11">
      <c r="B81" s="22">
        <f t="shared" si="12"/>
        <v>8</v>
      </c>
      <c r="C81" s="4">
        <f t="shared" si="13"/>
        <v>0.22156697556866045</v>
      </c>
      <c r="D81" s="4">
        <f t="shared" si="13"/>
        <v>0.20967741935483861</v>
      </c>
      <c r="E81" s="4">
        <f t="shared" si="13"/>
        <v>1.3133208255159529E-2</v>
      </c>
      <c r="F81" s="4">
        <f t="shared" si="13"/>
        <v>0.38248847926267288</v>
      </c>
      <c r="G81" s="4">
        <f t="shared" si="13"/>
        <v>5.0929668552950447E-2</v>
      </c>
      <c r="H81" s="4">
        <f t="shared" si="13"/>
        <v>8.2465972778222527E-2</v>
      </c>
      <c r="I81" s="4">
        <f t="shared" si="13"/>
        <v>5.9225512528473988E-2</v>
      </c>
      <c r="J81" s="4">
        <f t="shared" si="13"/>
        <v>2.3936170212766079E-2</v>
      </c>
      <c r="K81" t="str">
        <f ca="1">_xll.VFORMULA(J81)</f>
        <v>=SMALL(J$59:J$68,$B81)</v>
      </c>
    </row>
    <row r="82" spans="1:11">
      <c r="B82" s="22">
        <f t="shared" si="12"/>
        <v>9</v>
      </c>
      <c r="C82" s="4">
        <f t="shared" si="13"/>
        <v>0.30581297388374051</v>
      </c>
      <c r="D82" s="4">
        <f t="shared" si="13"/>
        <v>0.23655913978494614</v>
      </c>
      <c r="E82" s="4">
        <f t="shared" si="13"/>
        <v>0.21951219512195128</v>
      </c>
      <c r="F82" s="4">
        <f t="shared" si="13"/>
        <v>0.40552995391705071</v>
      </c>
      <c r="G82" s="4">
        <f t="shared" si="13"/>
        <v>9.5392077607113684E-2</v>
      </c>
      <c r="H82" s="4">
        <f t="shared" si="13"/>
        <v>0.176941553242594</v>
      </c>
      <c r="I82" s="4">
        <f t="shared" si="13"/>
        <v>0.2243735763097951</v>
      </c>
      <c r="J82" s="4">
        <f t="shared" si="13"/>
        <v>3.7234042553191529E-2</v>
      </c>
      <c r="K82" t="str">
        <f ca="1">_xll.VFORMULA(J82)</f>
        <v>=SMALL(J$59:J$68,$B82)</v>
      </c>
    </row>
    <row r="83" spans="1:11">
      <c r="B83" s="22">
        <f t="shared" si="12"/>
        <v>10</v>
      </c>
      <c r="C83" s="4">
        <f t="shared" si="13"/>
        <v>0.39005897219882052</v>
      </c>
      <c r="D83" s="4">
        <f t="shared" si="13"/>
        <v>0.26344086021505364</v>
      </c>
      <c r="E83" s="4">
        <f t="shared" si="13"/>
        <v>0.35084427767354603</v>
      </c>
      <c r="F83" s="4">
        <f t="shared" si="13"/>
        <v>0.72811059907834108</v>
      </c>
      <c r="G83" s="4">
        <f t="shared" si="13"/>
        <v>0.2328213419563456</v>
      </c>
      <c r="H83" s="4">
        <f t="shared" si="13"/>
        <v>0.18815052041633304</v>
      </c>
      <c r="I83" s="4">
        <f t="shared" si="13"/>
        <v>0.24430523917995461</v>
      </c>
      <c r="J83" s="4">
        <f t="shared" si="13"/>
        <v>0.28989361702127681</v>
      </c>
      <c r="K83" t="str">
        <f ca="1">_xll.VFORMULA(J83)</f>
        <v>=SMALL(J$59:J$68,$B83)</v>
      </c>
    </row>
    <row r="84" spans="1:11">
      <c r="B84" s="22" t="s">
        <v>22</v>
      </c>
      <c r="C84" s="4">
        <f t="shared" ref="C84:J84" si="14">1.000001*C83</f>
        <v>0.3900593622577927</v>
      </c>
      <c r="D84" s="4">
        <f t="shared" si="14"/>
        <v>0.26344112365591382</v>
      </c>
      <c r="E84" s="4">
        <f t="shared" si="14"/>
        <v>0.35084462851782366</v>
      </c>
      <c r="F84" s="4">
        <f t="shared" si="14"/>
        <v>0.72811132718894012</v>
      </c>
      <c r="G84" s="4">
        <f t="shared" si="14"/>
        <v>0.23282157477768753</v>
      </c>
      <c r="H84" s="4">
        <f t="shared" si="14"/>
        <v>0.18815070856685345</v>
      </c>
      <c r="I84" s="4">
        <f t="shared" si="14"/>
        <v>0.24430548348519376</v>
      </c>
      <c r="J84" s="4">
        <f t="shared" si="14"/>
        <v>0.28989390691489381</v>
      </c>
      <c r="K84" t="str">
        <f ca="1">_xll.VFORMULA(J84)</f>
        <v>=1.000001*J83</v>
      </c>
    </row>
    <row r="87" spans="1:11">
      <c r="A87" s="1" t="s">
        <v>139</v>
      </c>
    </row>
    <row r="88" spans="1:11">
      <c r="B88" s="3" t="str">
        <f t="shared" ref="B88:B100" si="15">B72</f>
        <v>Obs.</v>
      </c>
      <c r="C88" s="22" t="s">
        <v>23</v>
      </c>
    </row>
    <row r="89" spans="1:11">
      <c r="B89" s="22" t="str">
        <f t="shared" si="15"/>
        <v>Pmin</v>
      </c>
      <c r="C89" s="5">
        <v>0</v>
      </c>
      <c r="D89" s="5"/>
      <c r="K89" t="str">
        <f ca="1">_xll.VFORMULA(C89)</f>
        <v>0</v>
      </c>
    </row>
    <row r="90" spans="1:11">
      <c r="B90" s="22">
        <f t="shared" si="15"/>
        <v>1</v>
      </c>
      <c r="C90" s="5">
        <f>0.05</f>
        <v>0.05</v>
      </c>
      <c r="D90" s="5"/>
      <c r="K90" t="str">
        <f ca="1">_xll.VFORMULA(C90)</f>
        <v>=0.05</v>
      </c>
    </row>
    <row r="91" spans="1:11">
      <c r="B91" s="22">
        <f t="shared" si="15"/>
        <v>2</v>
      </c>
      <c r="C91" s="5">
        <f t="shared" ref="C91:C99" si="16">C90+0.1</f>
        <v>0.15000000000000002</v>
      </c>
      <c r="D91" s="5"/>
      <c r="K91" t="str">
        <f ca="1">_xll.VFORMULA(C91)</f>
        <v>=C90+0.1</v>
      </c>
    </row>
    <row r="92" spans="1:11">
      <c r="B92" s="22">
        <f t="shared" si="15"/>
        <v>3</v>
      </c>
      <c r="C92" s="5">
        <f t="shared" si="16"/>
        <v>0.25</v>
      </c>
      <c r="D92" s="5"/>
      <c r="K92" t="str">
        <f ca="1">_xll.VFORMULA(C92)</f>
        <v>=C91+0.1</v>
      </c>
    </row>
    <row r="93" spans="1:11">
      <c r="B93" s="22">
        <f t="shared" si="15"/>
        <v>4</v>
      </c>
      <c r="C93" s="5">
        <f t="shared" si="16"/>
        <v>0.35</v>
      </c>
      <c r="D93" s="5"/>
      <c r="K93" t="str">
        <f ca="1">_xll.VFORMULA(C93)</f>
        <v>=C92+0.1</v>
      </c>
    </row>
    <row r="94" spans="1:11">
      <c r="B94" s="22">
        <f t="shared" si="15"/>
        <v>5</v>
      </c>
      <c r="C94" s="5">
        <f t="shared" si="16"/>
        <v>0.44999999999999996</v>
      </c>
      <c r="D94" s="5"/>
      <c r="K94" t="str">
        <f ca="1">_xll.VFORMULA(C94)</f>
        <v>=C93+0.1</v>
      </c>
    </row>
    <row r="95" spans="1:11">
      <c r="B95" s="22">
        <f t="shared" si="15"/>
        <v>6</v>
      </c>
      <c r="C95" s="5">
        <f t="shared" si="16"/>
        <v>0.54999999999999993</v>
      </c>
      <c r="D95" s="5"/>
      <c r="K95" t="str">
        <f ca="1">_xll.VFORMULA(C95)</f>
        <v>=C94+0.1</v>
      </c>
    </row>
    <row r="96" spans="1:11">
      <c r="B96" s="22">
        <f t="shared" si="15"/>
        <v>7</v>
      </c>
      <c r="C96" s="5">
        <f t="shared" si="16"/>
        <v>0.64999999999999991</v>
      </c>
      <c r="D96" s="5"/>
      <c r="K96" t="str">
        <f ca="1">_xll.VFORMULA(C96)</f>
        <v>=C95+0.1</v>
      </c>
    </row>
    <row r="97" spans="1:11">
      <c r="B97" s="22">
        <f t="shared" si="15"/>
        <v>8</v>
      </c>
      <c r="C97" s="5">
        <f t="shared" si="16"/>
        <v>0.74999999999999989</v>
      </c>
      <c r="D97" s="5"/>
      <c r="K97" t="str">
        <f ca="1">_xll.VFORMULA(C97)</f>
        <v>=C96+0.1</v>
      </c>
    </row>
    <row r="98" spans="1:11">
      <c r="B98" s="22">
        <f t="shared" si="15"/>
        <v>9</v>
      </c>
      <c r="C98" s="5">
        <f t="shared" si="16"/>
        <v>0.84999999999999987</v>
      </c>
      <c r="D98" s="5"/>
      <c r="K98" t="str">
        <f ca="1">_xll.VFORMULA(C98)</f>
        <v>=C97+0.1</v>
      </c>
    </row>
    <row r="99" spans="1:11">
      <c r="B99" s="22">
        <f t="shared" si="15"/>
        <v>10</v>
      </c>
      <c r="C99" s="5">
        <f t="shared" si="16"/>
        <v>0.94999999999999984</v>
      </c>
      <c r="D99" s="5"/>
      <c r="K99" t="str">
        <f ca="1">_xll.VFORMULA(C99)</f>
        <v>=C98+0.1</v>
      </c>
    </row>
    <row r="100" spans="1:11">
      <c r="B100" s="22" t="str">
        <f t="shared" si="15"/>
        <v>Pmax</v>
      </c>
      <c r="C100" s="5">
        <v>1</v>
      </c>
      <c r="D100" s="5"/>
      <c r="K100" t="str">
        <f ca="1">_xll.VFORMULA(C100)</f>
        <v>1</v>
      </c>
    </row>
    <row r="103" spans="1:11">
      <c r="A103" s="1" t="s">
        <v>140</v>
      </c>
    </row>
    <row r="104" spans="1:11" ht="12.75" thickBot="1">
      <c r="C104" t="str">
        <f>Simulate!$C$44</f>
        <v>CN Yield</v>
      </c>
      <c r="D104" t="str">
        <f>Simulate!$D$44</f>
        <v>SB Yield</v>
      </c>
      <c r="E104" t="str">
        <f>Simulate!$E$44</f>
        <v>WH Yield</v>
      </c>
      <c r="F104" t="str">
        <f>Simulate!$F$44</f>
        <v>GS Yield</v>
      </c>
      <c r="G104" t="str">
        <f>Simulate!$G$44</f>
        <v>CN Price</v>
      </c>
      <c r="H104" t="str">
        <f>Simulate!$H$44</f>
        <v>SB Price</v>
      </c>
      <c r="I104" t="str">
        <f>Simulate!$I$44</f>
        <v>WH Price</v>
      </c>
      <c r="J104" t="str">
        <f>Simulate!$J$44</f>
        <v>GS Price</v>
      </c>
    </row>
    <row r="105" spans="1:11">
      <c r="B105" t="str">
        <f>Simulate!$C$44</f>
        <v>CN Yield</v>
      </c>
      <c r="C105" s="8">
        <f>CORREL(Simulate!$C$45:$C$54,Simulate!$C$45:$C$54)</f>
        <v>1.0000000000000002</v>
      </c>
      <c r="D105" s="9">
        <f>CORREL(Simulate!$C$45:$C$54,Simulate!$D$45:$D$54)</f>
        <v>0.58260317491199887</v>
      </c>
      <c r="E105" s="34">
        <f>CORREL(Simulate!$C$45:$C$54,Simulate!$E$45:$E$54)</f>
        <v>-0.37925104053756969</v>
      </c>
      <c r="F105" s="9">
        <f>CORREL(Simulate!$C$45:$C$54,Simulate!$F$45:$F$54)</f>
        <v>0.48292492111418434</v>
      </c>
      <c r="G105" s="9">
        <f>CORREL(Simulate!$C$45:$C$54,Simulate!$G$45:$G$54)</f>
        <v>-0.31111315119607785</v>
      </c>
      <c r="H105" s="9">
        <f>CORREL(Simulate!$C$45:$C$54,Simulate!$H$45:$H$54)</f>
        <v>-0.39771383455944759</v>
      </c>
      <c r="I105" s="9">
        <f>CORREL(Simulate!$C$45:$C$54,Simulate!$I$45:$I$54)</f>
        <v>-0.35911969505083058</v>
      </c>
      <c r="J105" s="10">
        <f>CORREL(Simulate!$C$45:$C$54,Simulate!$J$45:$J$54)</f>
        <v>-0.3161656256957639</v>
      </c>
      <c r="K105" t="str">
        <f ca="1">_xll.VFORMULA(J105)</f>
        <v>=CORREL(Simulate!$C$45:$C$54,Simulate!$J$45:$J$54)</v>
      </c>
    </row>
    <row r="106" spans="1:11">
      <c r="B106" t="str">
        <f>Simulate!$D$44</f>
        <v>SB Yield</v>
      </c>
      <c r="C106" s="11"/>
      <c r="D106" s="7">
        <f>CORREL(Simulate!$D$45:$D$54,Simulate!$D$45:$D$54)</f>
        <v>1.0000000000000002</v>
      </c>
      <c r="E106" s="7">
        <f>CORREL(Simulate!$D$45:$D$54,Simulate!$E$45:$E$54)</f>
        <v>0.16211337313303253</v>
      </c>
      <c r="F106" s="7">
        <f>CORREL(Simulate!$D$45:$D$54,Simulate!$F$45:$F$54)</f>
        <v>0.45965597065330649</v>
      </c>
      <c r="G106" s="7">
        <f>CORREL(Simulate!$D$45:$D$54,Simulate!$G$45:$G$54)</f>
        <v>-8.5632044704935184E-2</v>
      </c>
      <c r="H106" s="7">
        <f>CORREL(Simulate!$D$45:$D$54,Simulate!$H$45:$H$54)</f>
        <v>-1.6363676945026086E-2</v>
      </c>
      <c r="I106" s="7">
        <f>CORREL(Simulate!$D$45:$D$54,Simulate!$I$45:$I$54)</f>
        <v>-7.9572983839898359E-2</v>
      </c>
      <c r="J106" s="12">
        <f>CORREL(Simulate!$D$45:$D$54,Simulate!$J$45:$J$54)</f>
        <v>-0.25883640745745423</v>
      </c>
      <c r="K106" t="str">
        <f ca="1">_xll.VFORMULA(J106)</f>
        <v>=CORREL(Simulate!$D$45:$D$54,Simulate!$J$45:$J$54)</v>
      </c>
    </row>
    <row r="107" spans="1:11">
      <c r="B107" t="str">
        <f>Simulate!$E$44</f>
        <v>WH Yield</v>
      </c>
      <c r="C107" s="35"/>
      <c r="D107" s="7"/>
      <c r="E107" s="7">
        <f>CORREL(Simulate!$E$45:$E$54,Simulate!$E$45:$E$54)</f>
        <v>0.99999999999999978</v>
      </c>
      <c r="F107" s="7">
        <f>CORREL(Simulate!$E$45:$E$54,Simulate!$F$45:$F$54)</f>
        <v>-7.4352101014138139E-2</v>
      </c>
      <c r="G107" s="7">
        <f>CORREL(Simulate!$E$45:$E$54,Simulate!$G$45:$G$54)</f>
        <v>-7.9713439752619339E-2</v>
      </c>
      <c r="H107" s="7">
        <f>CORREL(Simulate!$E$45:$E$54,Simulate!$H$45:$H$54)</f>
        <v>0.20137994350953711</v>
      </c>
      <c r="I107" s="7">
        <f>CORREL(Simulate!$E$45:$E$54,Simulate!$I$45:$I$54)</f>
        <v>0.22966597957776924</v>
      </c>
      <c r="J107" s="12">
        <f>CORREL(Simulate!$E$45:$E$54,Simulate!$J$45:$J$54)</f>
        <v>-0.30652856327997724</v>
      </c>
      <c r="K107" t="str">
        <f ca="1">_xll.VFORMULA(J107)</f>
        <v>=CORREL(Simulate!$E$45:$E$54,Simulate!$J$45:$J$54)</v>
      </c>
    </row>
    <row r="108" spans="1:11">
      <c r="B108" t="str">
        <f>Simulate!$F$44</f>
        <v>GS Yield</v>
      </c>
      <c r="C108" s="11"/>
      <c r="D108" s="7"/>
      <c r="E108" s="7"/>
      <c r="F108" s="7">
        <f>CORREL(Simulate!$F$45:$F$54,Simulate!$F$45:$F$54)</f>
        <v>0.99999999999999989</v>
      </c>
      <c r="G108" s="7">
        <f>CORREL(Simulate!$F$45:$F$54,Simulate!$G$45:$G$54)</f>
        <v>-6.2337116067833339E-3</v>
      </c>
      <c r="H108" s="7">
        <f>CORREL(Simulate!$F$45:$F$54,Simulate!$H$45:$H$54)</f>
        <v>7.2649052958590615E-2</v>
      </c>
      <c r="I108" s="7">
        <f>CORREL(Simulate!$F$45:$F$54,Simulate!$I$45:$I$54)</f>
        <v>-0.21457571874476877</v>
      </c>
      <c r="J108" s="12">
        <f>CORREL(Simulate!$F$45:$F$54,Simulate!$J$45:$J$54)</f>
        <v>-0.14447955521036224</v>
      </c>
      <c r="K108" t="str">
        <f ca="1">_xll.VFORMULA(J108)</f>
        <v>=CORREL(Simulate!$F$45:$F$54,Simulate!$J$45:$J$54)</v>
      </c>
    </row>
    <row r="109" spans="1:11">
      <c r="B109" t="str">
        <f>Simulate!$G$44</f>
        <v>CN Price</v>
      </c>
      <c r="C109" s="11"/>
      <c r="D109" s="7"/>
      <c r="E109" s="7"/>
      <c r="F109" s="7"/>
      <c r="G109" s="7">
        <f>CORREL(Simulate!$G$45:$G$54,Simulate!$G$45:$G$54)</f>
        <v>1</v>
      </c>
      <c r="H109" s="7">
        <f>CORREL(Simulate!$G$45:$G$54,Simulate!$H$45:$H$54)</f>
        <v>0.72736878270312599</v>
      </c>
      <c r="I109" s="7">
        <f>CORREL(Simulate!$G$45:$G$54,Simulate!$I$45:$I$54)</f>
        <v>0.74890697665604911</v>
      </c>
      <c r="J109" s="12">
        <f>CORREL(Simulate!$G$45:$G$54,Simulate!$J$45:$J$54)</f>
        <v>0.92521386556571183</v>
      </c>
      <c r="K109" t="str">
        <f ca="1">_xll.VFORMULA(J109)</f>
        <v>=CORREL(Simulate!$G$45:$G$54,Simulate!$J$45:$J$54)</v>
      </c>
    </row>
    <row r="110" spans="1:11">
      <c r="B110" t="str">
        <f>Simulate!$H$44</f>
        <v>SB Price</v>
      </c>
      <c r="C110" s="11"/>
      <c r="D110" s="7"/>
      <c r="E110" s="7"/>
      <c r="F110" s="7"/>
      <c r="G110" s="7"/>
      <c r="H110" s="7">
        <f>CORREL(Simulate!$H$45:$H$54,Simulate!$H$45:$H$54)</f>
        <v>1.0000000000000002</v>
      </c>
      <c r="I110" s="7">
        <f>CORREL(Simulate!$H$45:$H$54,Simulate!$I$45:$I$54)</f>
        <v>0.65844127986361656</v>
      </c>
      <c r="J110" s="12">
        <f>CORREL(Simulate!$H$45:$H$54,Simulate!$J$45:$J$54)</f>
        <v>0.48990984333744442</v>
      </c>
      <c r="K110" t="str">
        <f ca="1">_xll.VFORMULA(J110)</f>
        <v>=CORREL(Simulate!$H$45:$H$54,Simulate!$J$45:$J$54)</v>
      </c>
    </row>
    <row r="111" spans="1:11">
      <c r="B111" t="str">
        <f>Simulate!$I$44</f>
        <v>WH Price</v>
      </c>
      <c r="C111" s="11"/>
      <c r="D111" s="7"/>
      <c r="E111" s="7"/>
      <c r="F111" s="7"/>
      <c r="G111" s="7"/>
      <c r="H111" s="7"/>
      <c r="I111" s="7">
        <f>CORREL(Simulate!$I$45:$I$54,Simulate!$I$45:$I$54)</f>
        <v>0.99999999999999978</v>
      </c>
      <c r="J111" s="12">
        <f>CORREL(Simulate!$I$45:$I$54,Simulate!$J$45:$J$54)</f>
        <v>0.56558447051205252</v>
      </c>
      <c r="K111" t="str">
        <f ca="1">_xll.VFORMULA(J111)</f>
        <v>=CORREL(Simulate!$I$45:$I$54,Simulate!$J$45:$J$54)</v>
      </c>
    </row>
    <row r="112" spans="1:11" ht="12.75" thickBot="1">
      <c r="B112" t="str">
        <f>Simulate!$J$44</f>
        <v>GS Price</v>
      </c>
      <c r="C112" s="13"/>
      <c r="D112" s="14"/>
      <c r="E112" s="14"/>
      <c r="F112" s="14"/>
      <c r="G112" s="14"/>
      <c r="H112" s="14"/>
      <c r="I112" s="14"/>
      <c r="J112" s="15">
        <f>CORREL(Simulate!$J$45:$J$54,Simulate!$J$45:$J$54)</f>
        <v>1</v>
      </c>
      <c r="K112" t="str">
        <f ca="1">_xll.VFORMULA(J112)</f>
        <v>=CORREL(Simulate!$J$45:$J$54,Simulate!$J$45:$J$54)</v>
      </c>
    </row>
    <row r="115" spans="1:31">
      <c r="A115" s="1" t="s">
        <v>141</v>
      </c>
    </row>
    <row r="116" spans="1:31" ht="12.75" thickBot="1">
      <c r="C116" t="s">
        <v>175</v>
      </c>
      <c r="L116" s="7"/>
      <c r="N116" s="7"/>
      <c r="O116" s="7"/>
      <c r="P116" s="7"/>
      <c r="Q116" s="7"/>
      <c r="R116" s="7"/>
      <c r="S116" s="7"/>
      <c r="T116" s="7"/>
      <c r="U116" s="7"/>
      <c r="V116" s="7"/>
      <c r="W116" s="7"/>
      <c r="X116" s="7"/>
      <c r="Y116" s="7"/>
      <c r="Z116" s="7"/>
      <c r="AA116" s="7"/>
      <c r="AB116" s="7"/>
      <c r="AC116" s="7"/>
      <c r="AD116" s="7"/>
      <c r="AE116" s="7"/>
    </row>
    <row r="117" spans="1:31">
      <c r="B117" t="str">
        <f t="shared" ref="B117:B124" si="17">B105</f>
        <v>CN Yield</v>
      </c>
      <c r="C117" s="16">
        <f>CORREL($C$46:$C$54,C$45:C$53)</f>
        <v>5.3612389945270414E-2</v>
      </c>
      <c r="D117" s="7"/>
      <c r="E117" s="7"/>
      <c r="F117" s="7"/>
      <c r="G117" s="7"/>
      <c r="H117" s="7"/>
      <c r="I117" s="7"/>
      <c r="J117" s="7"/>
      <c r="K117" t="str">
        <f ca="1">_xll.VFORMULA(C117)</f>
        <v>=CORREL($C$46:$C$54,C$45:C$53)</v>
      </c>
      <c r="L117" s="7"/>
      <c r="N117" s="7"/>
      <c r="O117" s="7"/>
      <c r="P117" s="7"/>
      <c r="Q117" s="7"/>
      <c r="R117" s="7"/>
      <c r="S117" s="7"/>
      <c r="T117" s="7"/>
      <c r="U117" s="7"/>
      <c r="V117" s="7"/>
      <c r="W117" s="7"/>
      <c r="X117" s="7"/>
      <c r="Y117" s="7"/>
      <c r="Z117" s="7"/>
      <c r="AA117" s="7"/>
      <c r="AB117" s="7"/>
      <c r="AC117" s="7"/>
      <c r="AD117" s="7"/>
      <c r="AE117" s="7"/>
    </row>
    <row r="118" spans="1:31">
      <c r="B118" t="str">
        <f t="shared" si="17"/>
        <v>SB Yield</v>
      </c>
      <c r="C118" s="17">
        <f>CORREL($D$46:$D$54,D$45:D$53)</f>
        <v>-0.18104997300628045</v>
      </c>
      <c r="D118" s="7"/>
      <c r="E118" s="7"/>
      <c r="F118" s="7"/>
      <c r="G118" s="7"/>
      <c r="H118" s="7"/>
      <c r="I118" s="7"/>
      <c r="J118" s="7"/>
      <c r="K118" t="str">
        <f ca="1">_xll.VFORMULA(C118)</f>
        <v>=CORREL($D$46:$D$54,D$45:D$53)</v>
      </c>
      <c r="L118" s="7"/>
      <c r="N118" s="7"/>
      <c r="O118" s="7"/>
      <c r="P118" s="7"/>
      <c r="Q118" s="7"/>
      <c r="R118" s="7"/>
      <c r="S118" s="7"/>
      <c r="T118" s="7"/>
      <c r="U118" s="7"/>
      <c r="V118" s="7"/>
      <c r="W118" s="7"/>
      <c r="X118" s="7"/>
      <c r="Y118" s="7"/>
      <c r="Z118" s="7"/>
      <c r="AA118" s="7"/>
      <c r="AB118" s="7"/>
      <c r="AC118" s="7"/>
      <c r="AD118" s="7"/>
      <c r="AE118" s="7"/>
    </row>
    <row r="119" spans="1:31">
      <c r="B119" t="str">
        <f t="shared" si="17"/>
        <v>WH Yield</v>
      </c>
      <c r="C119" s="17">
        <f>CORREL($E$46:$E$54,E$45:E$53)</f>
        <v>-0.11867290578941221</v>
      </c>
      <c r="D119" s="7"/>
      <c r="E119" s="7"/>
      <c r="F119" s="7"/>
      <c r="G119" s="7"/>
      <c r="H119" s="7"/>
      <c r="I119" s="7"/>
      <c r="J119" s="7"/>
      <c r="K119" t="str">
        <f ca="1">_xll.VFORMULA(C119)</f>
        <v>=CORREL($E$46:$E$54,E$45:E$53)</v>
      </c>
      <c r="L119" s="7"/>
      <c r="N119" s="7"/>
      <c r="O119" s="7"/>
      <c r="P119" s="7"/>
      <c r="Q119" s="7"/>
      <c r="R119" s="7"/>
      <c r="S119" s="7"/>
      <c r="T119" s="7"/>
      <c r="U119" s="7"/>
      <c r="V119" s="7"/>
      <c r="W119" s="7"/>
      <c r="X119" s="7"/>
      <c r="Y119" s="7"/>
      <c r="Z119" s="7"/>
      <c r="AA119" s="7"/>
      <c r="AB119" s="7"/>
      <c r="AC119" s="7"/>
      <c r="AD119" s="7"/>
      <c r="AE119" s="7"/>
    </row>
    <row r="120" spans="1:31">
      <c r="B120" t="str">
        <f t="shared" si="17"/>
        <v>GS Yield</v>
      </c>
      <c r="C120" s="17">
        <f>CORREL($F$46:$F$54,F$45:F$53)</f>
        <v>1.3216569276199802E-2</v>
      </c>
      <c r="D120" s="7"/>
      <c r="E120" s="7"/>
      <c r="F120" s="7"/>
      <c r="G120" s="7"/>
      <c r="H120" s="7"/>
      <c r="I120" s="7"/>
      <c r="J120" s="7"/>
      <c r="K120" t="str">
        <f ca="1">_xll.VFORMULA(C120)</f>
        <v>=CORREL($F$46:$F$54,F$45:F$53)</v>
      </c>
      <c r="L120" s="7"/>
      <c r="N120" s="7"/>
      <c r="O120" s="7"/>
      <c r="P120" s="7"/>
      <c r="Q120" s="7"/>
      <c r="R120" s="7"/>
      <c r="S120" s="7"/>
      <c r="T120" s="7"/>
      <c r="U120" s="7"/>
      <c r="V120" s="7"/>
      <c r="W120" s="7"/>
      <c r="X120" s="7"/>
      <c r="Y120" s="7"/>
      <c r="Z120" s="7"/>
      <c r="AA120" s="7"/>
      <c r="AB120" s="7"/>
      <c r="AC120" s="7"/>
      <c r="AD120" s="7"/>
      <c r="AE120" s="7"/>
    </row>
    <row r="121" spans="1:31">
      <c r="B121" t="str">
        <f t="shared" si="17"/>
        <v>CN Price</v>
      </c>
      <c r="C121" s="17">
        <f>CORREL($G$46:$G$54,G$45:G$53)</f>
        <v>0.15309271501064545</v>
      </c>
      <c r="D121" s="7"/>
      <c r="E121" s="7"/>
      <c r="F121" s="7"/>
      <c r="G121" s="7"/>
      <c r="H121" s="7"/>
      <c r="I121" s="7"/>
      <c r="J121" s="7"/>
      <c r="K121" t="str">
        <f ca="1">_xll.VFORMULA(C121)</f>
        <v>=CORREL($G$46:$G$54,G$45:G$53)</v>
      </c>
      <c r="L121" s="7"/>
      <c r="N121" s="7"/>
      <c r="O121" s="7"/>
      <c r="P121" s="7"/>
      <c r="Q121" s="7"/>
      <c r="R121" s="7"/>
      <c r="S121" s="7"/>
      <c r="T121" s="7"/>
      <c r="U121" s="7"/>
      <c r="V121" s="7"/>
      <c r="W121" s="7"/>
      <c r="X121" s="7"/>
      <c r="Y121" s="7"/>
      <c r="Z121" s="7"/>
      <c r="AA121" s="7"/>
      <c r="AB121" s="7"/>
      <c r="AC121" s="7"/>
      <c r="AD121" s="7"/>
      <c r="AE121" s="7"/>
    </row>
    <row r="122" spans="1:31">
      <c r="B122" t="str">
        <f t="shared" si="17"/>
        <v>SB Price</v>
      </c>
      <c r="C122" s="17">
        <f>CORREL($H$46:$H$54,H$45:H$53)</f>
        <v>0.14256777042205698</v>
      </c>
      <c r="D122" s="7"/>
      <c r="E122" s="7"/>
      <c r="F122" s="7"/>
      <c r="G122" s="7"/>
      <c r="H122" s="7"/>
      <c r="I122" s="7"/>
      <c r="J122" s="7"/>
      <c r="K122" t="str">
        <f ca="1">_xll.VFORMULA(C122)</f>
        <v>=CORREL($H$46:$H$54,H$45:H$53)</v>
      </c>
      <c r="L122" s="7"/>
      <c r="N122" s="7"/>
      <c r="O122" s="7"/>
      <c r="P122" s="7"/>
      <c r="Q122" s="7"/>
      <c r="R122" s="7"/>
      <c r="S122" s="7"/>
      <c r="T122" s="7"/>
      <c r="U122" s="7"/>
      <c r="V122" s="7"/>
      <c r="W122" s="7"/>
      <c r="X122" s="7"/>
      <c r="Y122" s="7"/>
      <c r="Z122" s="7"/>
      <c r="AA122" s="7"/>
      <c r="AB122" s="7"/>
      <c r="AC122" s="7"/>
      <c r="AD122" s="7"/>
      <c r="AE122" s="7"/>
    </row>
    <row r="123" spans="1:31">
      <c r="B123" t="str">
        <f t="shared" si="17"/>
        <v>WH Price</v>
      </c>
      <c r="C123" s="17">
        <f>CORREL($I$46:$I$54,I$45:I$53)</f>
        <v>0.42314738149961051</v>
      </c>
      <c r="D123" s="7"/>
      <c r="E123" s="7"/>
      <c r="F123" s="7"/>
      <c r="G123" s="7"/>
      <c r="H123" s="7"/>
      <c r="I123" s="7"/>
      <c r="J123" s="7"/>
      <c r="K123" t="str">
        <f ca="1">_xll.VFORMULA(C123)</f>
        <v>=CORREL($I$46:$I$54,I$45:I$53)</v>
      </c>
      <c r="L123" s="7"/>
      <c r="N123" s="7"/>
      <c r="O123" s="7"/>
      <c r="P123" s="7"/>
      <c r="Q123" s="7"/>
      <c r="R123" s="7"/>
      <c r="S123" s="7"/>
      <c r="T123" s="7"/>
      <c r="U123" s="7"/>
      <c r="V123" s="7"/>
      <c r="W123" s="7"/>
      <c r="X123" s="7"/>
      <c r="Y123" s="7"/>
      <c r="Z123" s="7"/>
      <c r="AA123" s="7"/>
      <c r="AB123" s="7"/>
      <c r="AC123" s="7"/>
      <c r="AD123" s="7"/>
      <c r="AE123" s="7"/>
    </row>
    <row r="124" spans="1:31" ht="12.75" thickBot="1">
      <c r="B124" t="str">
        <f t="shared" si="17"/>
        <v>GS Price</v>
      </c>
      <c r="C124" s="18">
        <f>CORREL($J$46:$J$54,J$45:J$53)</f>
        <v>-0.15773251691394977</v>
      </c>
      <c r="D124" s="7"/>
      <c r="E124" s="7"/>
      <c r="F124" s="7"/>
      <c r="G124" s="7"/>
      <c r="H124" s="7"/>
      <c r="I124" s="7"/>
      <c r="J124" s="7"/>
      <c r="K124" t="str">
        <f ca="1">_xll.VFORMULA(C124)</f>
        <v>=CORREL($J$46:$J$54,J$45:J$53)</v>
      </c>
      <c r="L124" s="7"/>
      <c r="N124" s="7"/>
      <c r="O124" s="7"/>
      <c r="P124" s="7"/>
      <c r="Q124" s="7"/>
      <c r="R124" s="7"/>
      <c r="S124" s="7"/>
      <c r="T124" s="7"/>
      <c r="U124" s="7"/>
      <c r="V124" s="7"/>
      <c r="W124" s="7"/>
      <c r="X124" s="7"/>
      <c r="Y124" s="7"/>
      <c r="Z124" s="7"/>
      <c r="AA124" s="7"/>
      <c r="AB124" s="7"/>
      <c r="AC124" s="7"/>
      <c r="AD124" s="7"/>
      <c r="AE124" s="7"/>
    </row>
    <row r="125" spans="1:31">
      <c r="M125" s="7"/>
      <c r="N125" s="7"/>
      <c r="O125" s="7"/>
      <c r="P125" s="7"/>
      <c r="Q125" s="7"/>
      <c r="R125" s="7"/>
      <c r="S125" s="7"/>
      <c r="T125" s="7"/>
      <c r="U125" s="7"/>
      <c r="V125" s="7"/>
      <c r="W125" s="7"/>
      <c r="X125" s="7"/>
      <c r="Y125" s="7"/>
      <c r="Z125" s="7"/>
      <c r="AA125" s="7"/>
      <c r="AB125" s="7"/>
      <c r="AC125" s="7"/>
      <c r="AD125" s="7"/>
      <c r="AE125" s="7"/>
    </row>
    <row r="126" spans="1:31" ht="16.5" thickBot="1">
      <c r="A126" s="38"/>
      <c r="B126" s="41" t="s">
        <v>123</v>
      </c>
      <c r="C126" s="38"/>
      <c r="D126" s="38"/>
      <c r="E126" s="38"/>
      <c r="F126" s="38"/>
      <c r="G126" s="38"/>
      <c r="H126" s="38"/>
      <c r="I126" s="38"/>
      <c r="J126" s="38"/>
      <c r="K126" s="38"/>
      <c r="L126" s="38"/>
      <c r="M126" s="38"/>
      <c r="N126" s="38"/>
      <c r="O126" s="38"/>
      <c r="P126" s="7"/>
      <c r="Q126" s="7"/>
      <c r="R126" s="7"/>
      <c r="S126" s="7"/>
      <c r="T126" s="7"/>
      <c r="U126" s="7"/>
      <c r="V126" s="7"/>
      <c r="W126" s="7"/>
      <c r="X126" s="7"/>
      <c r="Y126" s="7"/>
      <c r="Z126" s="7"/>
      <c r="AA126" s="7"/>
      <c r="AB126" s="7"/>
      <c r="AC126" s="7"/>
      <c r="AD126" s="7"/>
      <c r="AE126" s="7"/>
    </row>
    <row r="127" spans="1:31">
      <c r="M127" s="7"/>
      <c r="N127" s="7"/>
      <c r="O127" s="7"/>
      <c r="P127" s="7"/>
      <c r="Q127" s="7"/>
      <c r="R127" s="7"/>
      <c r="S127" s="7"/>
      <c r="T127" s="7"/>
      <c r="U127" s="7"/>
      <c r="V127" s="7"/>
      <c r="W127" s="7"/>
      <c r="X127" s="7"/>
      <c r="Y127" s="7"/>
      <c r="Z127" s="7"/>
      <c r="AA127" s="7"/>
      <c r="AB127" s="7"/>
      <c r="AC127" s="7"/>
      <c r="AD127" s="7"/>
      <c r="AE127" s="7"/>
    </row>
    <row r="128" spans="1:31">
      <c r="M128" s="7"/>
      <c r="N128" s="7"/>
      <c r="O128" s="7"/>
      <c r="P128" s="7"/>
      <c r="Q128" s="7"/>
      <c r="R128" s="7"/>
      <c r="S128" s="7"/>
      <c r="T128" s="7"/>
      <c r="U128" s="7"/>
      <c r="V128" s="7"/>
      <c r="W128" s="7"/>
      <c r="X128" s="7"/>
      <c r="Y128" s="7"/>
      <c r="Z128" s="7"/>
      <c r="AA128" s="7"/>
      <c r="AB128" s="7"/>
      <c r="AC128" s="7"/>
      <c r="AD128" s="7"/>
      <c r="AE128" s="7"/>
    </row>
    <row r="129" spans="1:31">
      <c r="A129" s="1" t="s">
        <v>157</v>
      </c>
      <c r="L129" s="7"/>
      <c r="M129" s="7"/>
      <c r="N129" s="7"/>
      <c r="O129" s="7"/>
      <c r="P129" s="7"/>
      <c r="R129" s="7"/>
      <c r="S129" s="7"/>
      <c r="T129" s="7"/>
      <c r="U129" s="7"/>
      <c r="V129" s="7"/>
      <c r="W129" s="7"/>
      <c r="X129" s="7"/>
      <c r="Y129" s="7"/>
      <c r="Z129" s="7"/>
      <c r="AA129" s="7"/>
      <c r="AB129" s="7"/>
      <c r="AC129" s="7"/>
      <c r="AD129" s="7"/>
      <c r="AE129" s="7"/>
    </row>
    <row r="130" spans="1:31">
      <c r="A130" s="1" t="s">
        <v>124</v>
      </c>
      <c r="G130" s="1" t="s">
        <v>177</v>
      </c>
      <c r="L130" s="7"/>
      <c r="M130" s="7"/>
      <c r="N130" s="7"/>
      <c r="O130" s="7"/>
      <c r="P130" s="7"/>
      <c r="R130" s="7"/>
      <c r="S130" s="7"/>
      <c r="T130" s="7"/>
      <c r="U130" s="7"/>
      <c r="V130" s="7"/>
      <c r="W130" s="7"/>
      <c r="X130" s="7"/>
      <c r="Y130" s="7"/>
      <c r="Z130" s="7"/>
      <c r="AA130" s="7"/>
      <c r="AB130" s="7"/>
      <c r="AC130" s="7"/>
      <c r="AD130" s="7"/>
      <c r="AE130" s="7"/>
    </row>
    <row r="131" spans="1:31">
      <c r="A131" s="1"/>
      <c r="B131" s="24" t="s">
        <v>125</v>
      </c>
      <c r="C131" s="24" t="s">
        <v>110</v>
      </c>
      <c r="D131" s="6"/>
      <c r="E131" s="6"/>
      <c r="G131" s="24" t="s">
        <v>164</v>
      </c>
      <c r="H131" s="6"/>
      <c r="I131" s="6"/>
      <c r="L131" s="7"/>
      <c r="M131" s="7"/>
      <c r="N131" s="7"/>
      <c r="O131" s="7"/>
      <c r="P131" s="7"/>
      <c r="R131" s="7"/>
      <c r="S131" s="7"/>
      <c r="T131" s="7"/>
      <c r="U131" s="7"/>
      <c r="V131" s="7"/>
      <c r="W131" s="7"/>
      <c r="X131" s="7"/>
      <c r="Y131" s="7"/>
      <c r="Z131" s="7"/>
      <c r="AA131" s="7"/>
      <c r="AB131" s="7"/>
      <c r="AC131" s="7"/>
      <c r="AD131" s="7"/>
      <c r="AE131" s="7"/>
    </row>
    <row r="132" spans="1:31">
      <c r="A132" s="1"/>
      <c r="B132" s="33"/>
      <c r="C132" s="24"/>
      <c r="D132" s="6" t="s">
        <v>89</v>
      </c>
      <c r="E132" s="6"/>
      <c r="G132" s="24"/>
      <c r="H132" s="6" t="s">
        <v>89</v>
      </c>
      <c r="I132" s="6"/>
      <c r="L132" s="7"/>
      <c r="M132" s="7"/>
      <c r="N132" s="7"/>
      <c r="O132" s="7"/>
      <c r="P132" s="7"/>
      <c r="R132" s="7"/>
      <c r="S132" s="7"/>
      <c r="T132" s="7"/>
      <c r="U132" s="7"/>
      <c r="V132" s="7"/>
      <c r="W132" s="7"/>
      <c r="X132" s="7"/>
      <c r="Y132" s="7"/>
      <c r="Z132" s="7"/>
      <c r="AA132" s="7"/>
      <c r="AB132" s="7"/>
      <c r="AC132" s="7"/>
      <c r="AD132" s="7"/>
      <c r="AE132" s="7"/>
    </row>
    <row r="133" spans="1:31">
      <c r="B133" t="str">
        <f>C8</f>
        <v>CN Yield</v>
      </c>
      <c r="C133" s="42">
        <v>3</v>
      </c>
      <c r="D133" s="42">
        <v>2</v>
      </c>
      <c r="E133" s="42">
        <v>1</v>
      </c>
      <c r="F133" s="42"/>
      <c r="G133" s="42">
        <v>3</v>
      </c>
      <c r="H133" s="42">
        <v>2</v>
      </c>
      <c r="I133" s="42">
        <v>1</v>
      </c>
      <c r="L133" s="7"/>
      <c r="M133" s="7"/>
      <c r="N133" s="7"/>
      <c r="O133" s="7"/>
      <c r="P133" s="7"/>
      <c r="R133" s="7"/>
      <c r="S133" s="7"/>
      <c r="T133" s="7"/>
      <c r="U133" s="7"/>
      <c r="V133" s="7"/>
      <c r="W133" s="7"/>
      <c r="X133" s="7"/>
      <c r="Y133" s="7"/>
      <c r="Z133" s="7"/>
      <c r="AA133" s="7"/>
      <c r="AB133" s="7"/>
      <c r="AC133" s="7"/>
      <c r="AD133" s="7"/>
      <c r="AE133" s="7"/>
    </row>
    <row r="134" spans="1:31">
      <c r="B134" s="3" t="s">
        <v>24</v>
      </c>
      <c r="C134" s="50">
        <v>1</v>
      </c>
      <c r="D134" s="51">
        <f>C117</f>
        <v>5.3612389945270414E-2</v>
      </c>
      <c r="E134" s="52"/>
      <c r="G134" s="50">
        <f t="array" ref="G134:I136">_xll.MSQRT(C134:E136)</f>
        <v>0.99855767299456744</v>
      </c>
      <c r="H134" s="51">
        <v>5.3689605173389839E-2</v>
      </c>
      <c r="I134" s="52">
        <v>0</v>
      </c>
      <c r="K134" t="str">
        <f ca="1">_xll.VFORMULA(I134)</f>
        <v>=MSQRT(C134:E136)</v>
      </c>
      <c r="L134" s="7"/>
      <c r="M134" s="7"/>
      <c r="N134" s="7"/>
      <c r="O134" s="7"/>
      <c r="P134" s="7"/>
      <c r="R134" s="7"/>
      <c r="S134" s="7"/>
      <c r="T134" s="7"/>
      <c r="U134" s="7"/>
      <c r="V134" s="7"/>
      <c r="W134" s="7"/>
      <c r="X134" s="7"/>
      <c r="Y134" s="7"/>
      <c r="Z134" s="7"/>
      <c r="AA134" s="7"/>
      <c r="AB134" s="7"/>
      <c r="AC134" s="7"/>
      <c r="AD134" s="7"/>
      <c r="AE134" s="7"/>
    </row>
    <row r="135" spans="1:31">
      <c r="B135" s="3" t="s">
        <v>25</v>
      </c>
      <c r="C135" s="53"/>
      <c r="D135" s="7">
        <v>1</v>
      </c>
      <c r="E135" s="54">
        <f>C117</f>
        <v>5.3612389945270414E-2</v>
      </c>
      <c r="G135" s="53">
        <v>0</v>
      </c>
      <c r="H135" s="7">
        <v>0.99856182164368579</v>
      </c>
      <c r="I135" s="54">
        <v>5.3612389945270414E-2</v>
      </c>
      <c r="K135" t="str">
        <f ca="1">_xll.VFORMULA(I135)</f>
        <v>=MSQRT(C134:E136)</v>
      </c>
      <c r="L135" s="7"/>
      <c r="M135" s="7"/>
      <c r="N135" s="7"/>
      <c r="O135" s="7"/>
      <c r="P135" s="7"/>
      <c r="R135" s="7"/>
      <c r="S135" s="7"/>
      <c r="T135" s="7"/>
      <c r="U135" s="7"/>
      <c r="V135" s="7"/>
      <c r="W135" s="7"/>
      <c r="X135" s="7"/>
      <c r="Y135" s="7"/>
      <c r="Z135" s="7"/>
      <c r="AA135" s="7"/>
      <c r="AB135" s="7"/>
      <c r="AC135" s="7"/>
      <c r="AD135" s="7"/>
      <c r="AE135" s="7"/>
    </row>
    <row r="136" spans="1:31">
      <c r="B136" s="3" t="s">
        <v>26</v>
      </c>
      <c r="C136" s="55"/>
      <c r="D136" s="6"/>
      <c r="E136" s="37">
        <v>1</v>
      </c>
      <c r="G136" s="55">
        <v>0</v>
      </c>
      <c r="H136" s="6">
        <v>0</v>
      </c>
      <c r="I136" s="37">
        <v>1</v>
      </c>
      <c r="K136" t="str">
        <f ca="1">_xll.VFORMULA(I136)</f>
        <v>=MSQRT(C134:E136)</v>
      </c>
      <c r="L136" s="7"/>
      <c r="M136" s="7"/>
      <c r="N136" s="7"/>
      <c r="O136" s="7"/>
      <c r="P136" s="7"/>
      <c r="R136" s="7"/>
      <c r="S136" s="7"/>
      <c r="T136" s="7"/>
      <c r="U136" s="7"/>
      <c r="V136" s="7"/>
      <c r="W136" s="7"/>
      <c r="X136" s="7"/>
      <c r="Y136" s="7"/>
      <c r="Z136" s="7"/>
      <c r="AA136" s="7"/>
      <c r="AB136" s="7"/>
      <c r="AC136" s="7"/>
      <c r="AD136" s="7"/>
      <c r="AE136" s="7"/>
    </row>
    <row r="137" spans="1:31">
      <c r="B137" t="str">
        <f>B118</f>
        <v>SB Yield</v>
      </c>
      <c r="K137" t="str">
        <f ca="1">_xll.VFORMULA(I137)</f>
        <v/>
      </c>
      <c r="L137" s="7"/>
      <c r="M137" s="7"/>
      <c r="N137" s="7"/>
      <c r="O137" s="7"/>
      <c r="P137" s="7"/>
      <c r="R137" s="7"/>
      <c r="S137" s="7"/>
      <c r="T137" s="7"/>
      <c r="U137" s="7"/>
      <c r="V137" s="7"/>
      <c r="W137" s="7"/>
      <c r="X137" s="7"/>
      <c r="Y137" s="7"/>
      <c r="Z137" s="7"/>
      <c r="AA137" s="7"/>
      <c r="AB137" s="7"/>
      <c r="AC137" s="7"/>
      <c r="AD137" s="7"/>
      <c r="AE137" s="7"/>
    </row>
    <row r="138" spans="1:31">
      <c r="B138" s="3" t="s">
        <v>24</v>
      </c>
      <c r="C138" s="50">
        <v>1</v>
      </c>
      <c r="D138" s="51">
        <f>C118</f>
        <v>-0.18104997300628045</v>
      </c>
      <c r="E138" s="52"/>
      <c r="G138" s="50">
        <f t="array" ref="G138:I140">_xll.MSQRT(C138:E140)</f>
        <v>0.98290896049902854</v>
      </c>
      <c r="H138" s="51">
        <v>-0.18409230122609455</v>
      </c>
      <c r="I138" s="52">
        <v>0</v>
      </c>
      <c r="K138" t="str">
        <f ca="1">_xll.VFORMULA(I138)</f>
        <v>=MSQRT(C138:E140)</v>
      </c>
      <c r="L138" s="7"/>
      <c r="M138" s="7"/>
      <c r="N138" s="7"/>
      <c r="O138" s="7"/>
      <c r="P138" s="7"/>
      <c r="R138" s="7"/>
      <c r="S138" s="7"/>
      <c r="T138" s="7"/>
      <c r="U138" s="7"/>
      <c r="V138" s="7"/>
      <c r="W138" s="7"/>
      <c r="X138" s="7"/>
      <c r="Y138" s="7"/>
      <c r="Z138" s="7"/>
      <c r="AA138" s="7"/>
      <c r="AB138" s="7"/>
      <c r="AC138" s="7"/>
      <c r="AD138" s="7"/>
      <c r="AE138" s="7"/>
    </row>
    <row r="139" spans="1:31">
      <c r="B139" s="3" t="s">
        <v>25</v>
      </c>
      <c r="C139" s="53"/>
      <c r="D139" s="7">
        <v>1</v>
      </c>
      <c r="E139" s="54">
        <f>C118</f>
        <v>-0.18104997300628045</v>
      </c>
      <c r="G139" s="53">
        <v>0</v>
      </c>
      <c r="H139" s="7">
        <v>0.98347389760706161</v>
      </c>
      <c r="I139" s="54">
        <v>-0.18104997300628045</v>
      </c>
      <c r="K139" t="str">
        <f ca="1">_xll.VFORMULA(I139)</f>
        <v>=MSQRT(C138:E140)</v>
      </c>
      <c r="L139" s="7"/>
      <c r="M139" s="7"/>
      <c r="N139" s="7"/>
      <c r="O139" s="7"/>
      <c r="P139" s="7"/>
      <c r="R139" s="7"/>
      <c r="S139" s="7"/>
      <c r="T139" s="7"/>
      <c r="U139" s="7"/>
      <c r="V139" s="7"/>
      <c r="W139" s="7"/>
      <c r="X139" s="7"/>
      <c r="Y139" s="7"/>
      <c r="Z139" s="7"/>
      <c r="AA139" s="7"/>
      <c r="AB139" s="7"/>
      <c r="AC139" s="7"/>
      <c r="AD139" s="7"/>
      <c r="AE139" s="7"/>
    </row>
    <row r="140" spans="1:31">
      <c r="B140" s="3" t="s">
        <v>26</v>
      </c>
      <c r="C140" s="55"/>
      <c r="D140" s="6"/>
      <c r="E140" s="37">
        <v>1</v>
      </c>
      <c r="G140" s="55">
        <v>0</v>
      </c>
      <c r="H140" s="6">
        <v>0</v>
      </c>
      <c r="I140" s="37">
        <v>1</v>
      </c>
      <c r="K140" t="str">
        <f ca="1">_xll.VFORMULA(I140)</f>
        <v>=MSQRT(C138:E140)</v>
      </c>
      <c r="L140" s="7"/>
      <c r="M140" s="7"/>
      <c r="N140" s="7"/>
      <c r="O140" s="7"/>
      <c r="P140" s="7"/>
      <c r="R140" s="7"/>
      <c r="S140" s="7"/>
      <c r="T140" s="7"/>
      <c r="U140" s="7"/>
      <c r="V140" s="7"/>
      <c r="W140" s="7"/>
      <c r="X140" s="7"/>
      <c r="Y140" s="7"/>
      <c r="Z140" s="7"/>
      <c r="AA140" s="7"/>
      <c r="AB140" s="7"/>
      <c r="AC140" s="7"/>
      <c r="AD140" s="7"/>
      <c r="AE140" s="7"/>
    </row>
    <row r="141" spans="1:31">
      <c r="B141" t="str">
        <f>B119</f>
        <v>WH Yield</v>
      </c>
      <c r="K141" t="str">
        <f ca="1">_xll.VFORMULA(I141)</f>
        <v/>
      </c>
      <c r="L141" s="7"/>
      <c r="M141" s="7"/>
      <c r="N141" s="7"/>
      <c r="O141" s="7"/>
      <c r="P141" s="7"/>
      <c r="R141" s="7"/>
      <c r="S141" s="7"/>
      <c r="T141" s="7"/>
      <c r="U141" s="7"/>
      <c r="V141" s="7"/>
      <c r="W141" s="7"/>
      <c r="X141" s="7"/>
      <c r="Y141" s="7"/>
      <c r="Z141" s="7"/>
      <c r="AA141" s="7"/>
      <c r="AB141" s="7"/>
      <c r="AC141" s="7"/>
      <c r="AD141" s="7"/>
      <c r="AE141" s="7"/>
    </row>
    <row r="142" spans="1:31">
      <c r="B142" s="3" t="s">
        <v>24</v>
      </c>
      <c r="C142" s="50">
        <v>1</v>
      </c>
      <c r="D142" s="51">
        <f>C119</f>
        <v>-0.11867290578941221</v>
      </c>
      <c r="E142" s="52"/>
      <c r="G142" s="50">
        <f t="array" ref="G142:I144">_xll.MSQRT(C142:E144)</f>
        <v>0.99283209562940666</v>
      </c>
      <c r="H142" s="51">
        <v>-0.11951748779204138</v>
      </c>
      <c r="I142" s="52">
        <v>0</v>
      </c>
      <c r="K142" t="str">
        <f ca="1">_xll.VFORMULA(I142)</f>
        <v>=MSQRT(C142:E144)</v>
      </c>
      <c r="L142" s="7"/>
      <c r="M142" s="7"/>
      <c r="N142" s="7"/>
      <c r="O142" s="7"/>
      <c r="P142" s="7"/>
      <c r="R142" s="7"/>
      <c r="S142" s="7"/>
      <c r="T142" s="7"/>
      <c r="U142" s="7"/>
      <c r="V142" s="7"/>
      <c r="W142" s="7"/>
      <c r="X142" s="7"/>
      <c r="Y142" s="7"/>
      <c r="Z142" s="7"/>
      <c r="AA142" s="7"/>
      <c r="AB142" s="7"/>
      <c r="AC142" s="7"/>
      <c r="AD142" s="7"/>
      <c r="AE142" s="7"/>
    </row>
    <row r="143" spans="1:31">
      <c r="B143" s="3" t="s">
        <v>25</v>
      </c>
      <c r="C143" s="53"/>
      <c r="D143" s="7">
        <v>1</v>
      </c>
      <c r="E143" s="54">
        <f>C119</f>
        <v>-0.11867290578941221</v>
      </c>
      <c r="G143" s="53">
        <v>0</v>
      </c>
      <c r="H143" s="7">
        <v>0.99293340231432303</v>
      </c>
      <c r="I143" s="54">
        <v>-0.11867290578941221</v>
      </c>
      <c r="K143" t="str">
        <f ca="1">_xll.VFORMULA(I143)</f>
        <v>=MSQRT(C142:E144)</v>
      </c>
      <c r="L143" s="7"/>
      <c r="M143" s="7"/>
      <c r="N143" s="7"/>
      <c r="O143" s="7"/>
      <c r="P143" s="7"/>
      <c r="R143" s="7"/>
      <c r="S143" s="7"/>
      <c r="T143" s="7"/>
      <c r="U143" s="7"/>
      <c r="V143" s="7"/>
      <c r="W143" s="7"/>
      <c r="X143" s="7"/>
      <c r="Y143" s="7"/>
      <c r="Z143" s="7"/>
      <c r="AA143" s="7"/>
      <c r="AB143" s="7"/>
      <c r="AC143" s="7"/>
      <c r="AD143" s="7"/>
      <c r="AE143" s="7"/>
    </row>
    <row r="144" spans="1:31">
      <c r="B144" s="3" t="s">
        <v>26</v>
      </c>
      <c r="C144" s="55"/>
      <c r="D144" s="6"/>
      <c r="E144" s="37">
        <v>1</v>
      </c>
      <c r="G144" s="55">
        <v>0</v>
      </c>
      <c r="H144" s="6">
        <v>0</v>
      </c>
      <c r="I144" s="37">
        <v>1</v>
      </c>
      <c r="K144" t="str">
        <f ca="1">_xll.VFORMULA(I144)</f>
        <v>=MSQRT(C142:E144)</v>
      </c>
      <c r="L144" s="7"/>
      <c r="M144" s="7"/>
      <c r="N144" s="7"/>
      <c r="O144" s="7"/>
      <c r="P144" s="7"/>
      <c r="R144" s="7"/>
      <c r="S144" s="7"/>
      <c r="T144" s="7"/>
      <c r="U144" s="7"/>
      <c r="V144" s="7"/>
      <c r="W144" s="7"/>
      <c r="X144" s="7"/>
      <c r="Y144" s="7"/>
      <c r="Z144" s="7"/>
      <c r="AA144" s="7"/>
      <c r="AB144" s="7"/>
      <c r="AC144" s="7"/>
      <c r="AD144" s="7"/>
      <c r="AE144" s="7"/>
    </row>
    <row r="145" spans="2:31">
      <c r="B145" t="str">
        <f>B120</f>
        <v>GS Yield</v>
      </c>
      <c r="K145" t="str">
        <f ca="1">_xll.VFORMULA(I145)</f>
        <v/>
      </c>
      <c r="L145" s="7"/>
      <c r="M145" s="7"/>
      <c r="N145" s="7"/>
      <c r="O145" s="7"/>
      <c r="P145" s="7"/>
      <c r="R145" s="7"/>
      <c r="S145" s="7"/>
      <c r="T145" s="7"/>
      <c r="U145" s="7"/>
      <c r="V145" s="7"/>
      <c r="W145" s="7"/>
      <c r="X145" s="7"/>
      <c r="Y145" s="7"/>
      <c r="Z145" s="7"/>
      <c r="AA145" s="7"/>
      <c r="AB145" s="7"/>
      <c r="AC145" s="7"/>
      <c r="AD145" s="7"/>
      <c r="AE145" s="7"/>
    </row>
    <row r="146" spans="2:31">
      <c r="B146" s="3" t="s">
        <v>24</v>
      </c>
      <c r="C146" s="50">
        <v>1</v>
      </c>
      <c r="D146" s="51">
        <f>C120</f>
        <v>1.3216569276199802E-2</v>
      </c>
      <c r="E146" s="52"/>
      <c r="G146" s="50">
        <f t="array" ref="G146:I148">_xll.MSQRT(C146:E148)</f>
        <v>0.99991264207376462</v>
      </c>
      <c r="H146" s="51">
        <v>1.3217723747431503E-2</v>
      </c>
      <c r="I146" s="52">
        <v>0</v>
      </c>
      <c r="K146" t="str">
        <f ca="1">_xll.VFORMULA(I146)</f>
        <v>=MSQRT(C146:E148)</v>
      </c>
      <c r="L146" s="7"/>
      <c r="M146" s="7"/>
      <c r="N146" s="7"/>
      <c r="O146" s="7"/>
      <c r="P146" s="7"/>
      <c r="R146" s="7"/>
      <c r="S146" s="7"/>
      <c r="T146" s="7"/>
      <c r="U146" s="7"/>
      <c r="V146" s="7"/>
      <c r="W146" s="7"/>
      <c r="X146" s="7"/>
      <c r="Y146" s="7"/>
      <c r="Z146" s="7"/>
      <c r="AA146" s="7"/>
      <c r="AB146" s="7"/>
      <c r="AC146" s="7"/>
      <c r="AD146" s="7"/>
      <c r="AE146" s="7"/>
    </row>
    <row r="147" spans="2:31">
      <c r="B147" s="3" t="s">
        <v>25</v>
      </c>
      <c r="C147" s="53"/>
      <c r="D147" s="7">
        <v>1</v>
      </c>
      <c r="E147" s="54">
        <f>C120</f>
        <v>1.3216569276199802E-2</v>
      </c>
      <c r="G147" s="53">
        <v>0</v>
      </c>
      <c r="H147" s="7">
        <v>0.9999126573339131</v>
      </c>
      <c r="I147" s="54">
        <v>1.3216569276199802E-2</v>
      </c>
      <c r="K147" t="str">
        <f ca="1">_xll.VFORMULA(I147)</f>
        <v>=MSQRT(C146:E148)</v>
      </c>
      <c r="L147" s="7"/>
      <c r="M147" s="7"/>
      <c r="N147" s="7"/>
      <c r="O147" s="7"/>
      <c r="P147" s="7"/>
      <c r="R147" s="7"/>
      <c r="S147" s="7"/>
      <c r="T147" s="7"/>
      <c r="U147" s="7"/>
      <c r="V147" s="7"/>
      <c r="W147" s="7"/>
      <c r="X147" s="7"/>
      <c r="Y147" s="7"/>
      <c r="Z147" s="7"/>
      <c r="AA147" s="7"/>
      <c r="AB147" s="7"/>
      <c r="AC147" s="7"/>
      <c r="AD147" s="7"/>
      <c r="AE147" s="7"/>
    </row>
    <row r="148" spans="2:31">
      <c r="B148" s="3" t="s">
        <v>26</v>
      </c>
      <c r="C148" s="55"/>
      <c r="D148" s="6"/>
      <c r="E148" s="37">
        <v>1</v>
      </c>
      <c r="G148" s="55">
        <v>0</v>
      </c>
      <c r="H148" s="6">
        <v>0</v>
      </c>
      <c r="I148" s="37">
        <v>1</v>
      </c>
      <c r="K148" t="str">
        <f ca="1">_xll.VFORMULA(I148)</f>
        <v>=MSQRT(C146:E148)</v>
      </c>
      <c r="L148" s="7"/>
      <c r="M148" s="7"/>
      <c r="N148" s="7"/>
      <c r="O148" s="7"/>
      <c r="P148" s="7"/>
      <c r="R148" s="7"/>
      <c r="S148" s="7"/>
      <c r="T148" s="7"/>
      <c r="U148" s="7"/>
      <c r="V148" s="7"/>
      <c r="W148" s="7"/>
      <c r="X148" s="7"/>
      <c r="Y148" s="7"/>
      <c r="Z148" s="7"/>
      <c r="AA148" s="7"/>
      <c r="AB148" s="7"/>
      <c r="AC148" s="7"/>
      <c r="AD148" s="7"/>
      <c r="AE148" s="7"/>
    </row>
    <row r="149" spans="2:31">
      <c r="B149" t="str">
        <f>B121</f>
        <v>CN Price</v>
      </c>
      <c r="K149" t="str">
        <f ca="1">_xll.VFORMULA(I149)</f>
        <v/>
      </c>
      <c r="L149" s="7"/>
      <c r="M149" s="7"/>
      <c r="N149" s="7"/>
      <c r="O149" s="7"/>
      <c r="P149" s="7"/>
      <c r="R149" s="7"/>
      <c r="S149" s="7"/>
      <c r="T149" s="7"/>
      <c r="U149" s="7"/>
      <c r="V149" s="7"/>
      <c r="W149" s="7"/>
      <c r="X149" s="7"/>
      <c r="Y149" s="7"/>
      <c r="Z149" s="7"/>
      <c r="AA149" s="7"/>
      <c r="AB149" s="7"/>
      <c r="AC149" s="7"/>
      <c r="AD149" s="7"/>
      <c r="AE149" s="7"/>
    </row>
    <row r="150" spans="2:31">
      <c r="B150" s="3" t="s">
        <v>24</v>
      </c>
      <c r="C150" s="50">
        <v>1</v>
      </c>
      <c r="D150" s="51">
        <f>C121</f>
        <v>0.15309271501064545</v>
      </c>
      <c r="E150" s="52"/>
      <c r="G150" s="50">
        <f t="array" ref="G150:I152">_xll.MSQRT(C150:E152)</f>
        <v>0.98792718682574854</v>
      </c>
      <c r="H150" s="51">
        <v>0.15491892566940443</v>
      </c>
      <c r="I150" s="52">
        <v>0</v>
      </c>
      <c r="K150" t="str">
        <f ca="1">_xll.VFORMULA(I150)</f>
        <v>=MSQRT(C150:E152)</v>
      </c>
      <c r="L150" s="7"/>
      <c r="M150" s="7"/>
      <c r="N150" s="7"/>
      <c r="O150" s="7"/>
      <c r="P150" s="7"/>
      <c r="R150" s="7"/>
      <c r="S150" s="7"/>
      <c r="T150" s="7"/>
      <c r="U150" s="7"/>
      <c r="V150" s="7"/>
      <c r="W150" s="7"/>
      <c r="X150" s="7"/>
      <c r="Y150" s="7"/>
      <c r="Z150" s="7"/>
      <c r="AA150" s="7"/>
      <c r="AB150" s="7"/>
      <c r="AC150" s="7"/>
      <c r="AD150" s="7"/>
      <c r="AE150" s="7"/>
    </row>
    <row r="151" spans="2:31">
      <c r="B151" s="3" t="s">
        <v>25</v>
      </c>
      <c r="C151" s="53"/>
      <c r="D151" s="7">
        <v>1</v>
      </c>
      <c r="E151" s="54">
        <f>C121</f>
        <v>0.15309271501064545</v>
      </c>
      <c r="G151" s="53">
        <v>0</v>
      </c>
      <c r="H151" s="7">
        <v>0.98821182982732469</v>
      </c>
      <c r="I151" s="54">
        <v>0.15309271501064545</v>
      </c>
      <c r="K151" t="str">
        <f ca="1">_xll.VFORMULA(I151)</f>
        <v>=MSQRT(C150:E152)</v>
      </c>
      <c r="L151" s="7"/>
      <c r="M151" s="7"/>
      <c r="N151" s="7"/>
      <c r="O151" s="7"/>
      <c r="P151" s="7"/>
      <c r="R151" s="7"/>
      <c r="S151" s="7"/>
      <c r="T151" s="7"/>
      <c r="U151" s="7"/>
      <c r="V151" s="7"/>
      <c r="W151" s="7"/>
      <c r="X151" s="7"/>
      <c r="Y151" s="7"/>
      <c r="Z151" s="7"/>
      <c r="AA151" s="7"/>
      <c r="AB151" s="7"/>
      <c r="AC151" s="7"/>
      <c r="AD151" s="7"/>
      <c r="AE151" s="7"/>
    </row>
    <row r="152" spans="2:31">
      <c r="B152" s="3" t="s">
        <v>26</v>
      </c>
      <c r="C152" s="55"/>
      <c r="D152" s="6"/>
      <c r="E152" s="37">
        <v>1</v>
      </c>
      <c r="G152" s="55">
        <v>0</v>
      </c>
      <c r="H152" s="6">
        <v>0</v>
      </c>
      <c r="I152" s="37">
        <v>1</v>
      </c>
      <c r="K152" t="str">
        <f ca="1">_xll.VFORMULA(I152)</f>
        <v>=MSQRT(C150:E152)</v>
      </c>
      <c r="L152" s="7"/>
      <c r="M152" s="7"/>
      <c r="N152" s="7"/>
      <c r="O152" s="7"/>
      <c r="P152" s="7"/>
      <c r="R152" s="7"/>
      <c r="S152" s="7"/>
      <c r="T152" s="7"/>
      <c r="U152" s="7"/>
      <c r="V152" s="7"/>
      <c r="W152" s="7"/>
      <c r="X152" s="7"/>
      <c r="Y152" s="7"/>
      <c r="Z152" s="7"/>
      <c r="AA152" s="7"/>
      <c r="AB152" s="7"/>
      <c r="AC152" s="7"/>
      <c r="AD152" s="7"/>
      <c r="AE152" s="7"/>
    </row>
    <row r="153" spans="2:31">
      <c r="B153" t="str">
        <f>B122</f>
        <v>SB Price</v>
      </c>
      <c r="K153" t="str">
        <f ca="1">_xll.VFORMULA(I153)</f>
        <v/>
      </c>
      <c r="L153" s="7"/>
      <c r="M153" s="7"/>
      <c r="N153" s="7"/>
      <c r="O153" s="7"/>
      <c r="P153" s="7"/>
      <c r="R153" s="7"/>
      <c r="S153" s="7"/>
      <c r="T153" s="7"/>
      <c r="U153" s="7"/>
      <c r="V153" s="7"/>
      <c r="W153" s="7"/>
      <c r="X153" s="7"/>
      <c r="Y153" s="7"/>
      <c r="Z153" s="7"/>
      <c r="AA153" s="7"/>
      <c r="AB153" s="7"/>
      <c r="AC153" s="7"/>
      <c r="AD153" s="7"/>
      <c r="AE153" s="7"/>
    </row>
    <row r="154" spans="2:31">
      <c r="B154" s="3" t="s">
        <v>24</v>
      </c>
      <c r="C154" s="50">
        <v>1</v>
      </c>
      <c r="D154" s="51">
        <f>C122</f>
        <v>0.14256777042205698</v>
      </c>
      <c r="E154" s="52"/>
      <c r="G154" s="50">
        <f t="array" ref="G154:I156">_xll.MSQRT(C154:E156)</f>
        <v>0.98957199373336946</v>
      </c>
      <c r="H154" s="51">
        <v>0.14403912391626125</v>
      </c>
      <c r="I154" s="52">
        <v>0</v>
      </c>
      <c r="K154" t="str">
        <f ca="1">_xll.VFORMULA(I154)</f>
        <v>=MSQRT(C154:E156)</v>
      </c>
      <c r="L154" s="7"/>
      <c r="M154" s="7"/>
      <c r="N154" s="7"/>
      <c r="O154" s="7"/>
      <c r="P154" s="7"/>
      <c r="R154" s="7"/>
      <c r="S154" s="7"/>
      <c r="T154" s="7"/>
      <c r="U154" s="7"/>
      <c r="V154" s="7"/>
      <c r="W154" s="7"/>
      <c r="X154" s="7"/>
      <c r="Y154" s="7"/>
      <c r="Z154" s="7"/>
      <c r="AA154" s="7"/>
      <c r="AB154" s="7"/>
      <c r="AC154" s="7"/>
      <c r="AD154" s="7"/>
      <c r="AE154" s="7"/>
    </row>
    <row r="155" spans="2:31">
      <c r="B155" s="3" t="s">
        <v>25</v>
      </c>
      <c r="C155" s="53"/>
      <c r="D155" s="7">
        <v>1</v>
      </c>
      <c r="E155" s="54">
        <f>C122</f>
        <v>0.14256777042205698</v>
      </c>
      <c r="G155" s="53">
        <v>0</v>
      </c>
      <c r="H155" s="7">
        <v>0.98978504274255619</v>
      </c>
      <c r="I155" s="54">
        <v>0.14256777042205698</v>
      </c>
      <c r="K155" t="str">
        <f ca="1">_xll.VFORMULA(I155)</f>
        <v>=MSQRT(C154:E156)</v>
      </c>
      <c r="L155" s="7"/>
      <c r="M155" s="7"/>
      <c r="N155" s="7"/>
      <c r="O155" s="7"/>
      <c r="P155" s="7"/>
      <c r="R155" s="7"/>
      <c r="S155" s="7"/>
      <c r="T155" s="7"/>
      <c r="U155" s="7"/>
      <c r="V155" s="7"/>
      <c r="W155" s="7"/>
      <c r="X155" s="7"/>
      <c r="Y155" s="7"/>
      <c r="Z155" s="7"/>
      <c r="AA155" s="7"/>
      <c r="AB155" s="7"/>
      <c r="AC155" s="7"/>
      <c r="AD155" s="7"/>
      <c r="AE155" s="7"/>
    </row>
    <row r="156" spans="2:31">
      <c r="B156" s="3" t="s">
        <v>26</v>
      </c>
      <c r="C156" s="55"/>
      <c r="D156" s="6"/>
      <c r="E156" s="37">
        <v>1</v>
      </c>
      <c r="G156" s="55">
        <v>0</v>
      </c>
      <c r="H156" s="6">
        <v>0</v>
      </c>
      <c r="I156" s="37">
        <v>1</v>
      </c>
      <c r="K156" t="str">
        <f ca="1">_xll.VFORMULA(I156)</f>
        <v>=MSQRT(C154:E156)</v>
      </c>
      <c r="L156" s="7"/>
      <c r="M156" s="7"/>
      <c r="N156" s="7"/>
      <c r="O156" s="7"/>
      <c r="P156" s="7"/>
      <c r="R156" s="7"/>
      <c r="S156" s="7"/>
      <c r="T156" s="7"/>
      <c r="U156" s="7"/>
      <c r="V156" s="7"/>
      <c r="W156" s="7"/>
      <c r="X156" s="7"/>
      <c r="Y156" s="7"/>
      <c r="Z156" s="7"/>
      <c r="AA156" s="7"/>
      <c r="AB156" s="7"/>
      <c r="AC156" s="7"/>
      <c r="AD156" s="7"/>
      <c r="AE156" s="7"/>
    </row>
    <row r="157" spans="2:31">
      <c r="B157" t="str">
        <f>B123</f>
        <v>WH Price</v>
      </c>
      <c r="K157" t="str">
        <f ca="1">_xll.VFORMULA(I157)</f>
        <v/>
      </c>
      <c r="L157" s="7"/>
      <c r="M157" s="7"/>
      <c r="N157" s="7"/>
      <c r="O157" s="7"/>
      <c r="P157" s="7"/>
      <c r="R157" s="7"/>
      <c r="S157" s="7"/>
      <c r="T157" s="7"/>
      <c r="U157" s="7"/>
      <c r="V157" s="7"/>
      <c r="W157" s="7"/>
      <c r="X157" s="7"/>
      <c r="Y157" s="7"/>
      <c r="Z157" s="7"/>
      <c r="AA157" s="7"/>
      <c r="AB157" s="7"/>
      <c r="AC157" s="7"/>
      <c r="AD157" s="7"/>
      <c r="AE157" s="7"/>
    </row>
    <row r="158" spans="2:31">
      <c r="B158" s="3" t="str">
        <f>B154</f>
        <v>Year 3</v>
      </c>
      <c r="C158" s="50">
        <v>1</v>
      </c>
      <c r="D158" s="51">
        <f>C123</f>
        <v>0.42314738149961051</v>
      </c>
      <c r="E158" s="52"/>
      <c r="G158" s="50">
        <f t="array" ref="G158:I160">_xll.MSQRT(C158:E160)</f>
        <v>0.88424743135331041</v>
      </c>
      <c r="H158" s="51">
        <v>0.46701871498374947</v>
      </c>
      <c r="I158" s="52">
        <v>0</v>
      </c>
      <c r="K158" t="str">
        <f ca="1">_xll.VFORMULA(I158)</f>
        <v>=MSQRT(C158:E160)</v>
      </c>
      <c r="L158" s="7"/>
      <c r="M158" s="7"/>
      <c r="N158" s="7"/>
      <c r="O158" s="7"/>
      <c r="P158" s="7"/>
      <c r="R158" s="7"/>
      <c r="S158" s="7"/>
      <c r="T158" s="7"/>
      <c r="U158" s="7"/>
      <c r="V158" s="7"/>
      <c r="W158" s="7"/>
      <c r="X158" s="7"/>
      <c r="Y158" s="7"/>
      <c r="Z158" s="7"/>
      <c r="AA158" s="7"/>
      <c r="AB158" s="7"/>
      <c r="AC158" s="7"/>
      <c r="AD158" s="7"/>
      <c r="AE158" s="7"/>
    </row>
    <row r="159" spans="2:31">
      <c r="B159" s="3" t="str">
        <f>B155</f>
        <v>Year 2</v>
      </c>
      <c r="C159" s="53"/>
      <c r="D159" s="7">
        <v>1</v>
      </c>
      <c r="E159" s="54">
        <f>C123</f>
        <v>0.42314738149961051</v>
      </c>
      <c r="G159" s="53">
        <v>0</v>
      </c>
      <c r="H159" s="7">
        <v>0.90606086634950911</v>
      </c>
      <c r="I159" s="54">
        <v>0.42314738149961051</v>
      </c>
      <c r="K159" t="str">
        <f ca="1">_xll.VFORMULA(I159)</f>
        <v>=MSQRT(C158:E160)</v>
      </c>
      <c r="L159" s="7"/>
      <c r="M159" s="7"/>
      <c r="N159" s="7"/>
      <c r="O159" s="7"/>
      <c r="P159" s="7"/>
      <c r="R159" s="7"/>
      <c r="S159" s="7"/>
      <c r="T159" s="7"/>
      <c r="U159" s="7"/>
      <c r="V159" s="7"/>
      <c r="W159" s="7"/>
      <c r="X159" s="7"/>
      <c r="Y159" s="7"/>
      <c r="Z159" s="7"/>
      <c r="AA159" s="7"/>
      <c r="AB159" s="7"/>
      <c r="AC159" s="7"/>
      <c r="AD159" s="7"/>
      <c r="AE159" s="7"/>
    </row>
    <row r="160" spans="2:31">
      <c r="B160" s="3" t="str">
        <f>B156</f>
        <v>Year 1</v>
      </c>
      <c r="C160" s="55"/>
      <c r="D160" s="6"/>
      <c r="E160" s="37">
        <v>1</v>
      </c>
      <c r="G160" s="55">
        <v>0</v>
      </c>
      <c r="H160" s="6">
        <v>0</v>
      </c>
      <c r="I160" s="37">
        <v>1</v>
      </c>
      <c r="K160" t="str">
        <f ca="1">_xll.VFORMULA(I160)</f>
        <v>=MSQRT(C158:E160)</v>
      </c>
      <c r="L160" s="7"/>
      <c r="M160" s="7"/>
      <c r="N160" s="7"/>
      <c r="O160" s="7"/>
      <c r="P160" s="7"/>
      <c r="R160" s="7"/>
      <c r="S160" s="7"/>
      <c r="T160" s="7"/>
      <c r="U160" s="7"/>
      <c r="V160" s="7"/>
      <c r="W160" s="7"/>
      <c r="X160" s="7"/>
      <c r="Y160" s="7"/>
      <c r="Z160" s="7"/>
      <c r="AA160" s="7"/>
      <c r="AB160" s="7"/>
      <c r="AC160" s="7"/>
      <c r="AD160" s="7"/>
      <c r="AE160" s="7"/>
    </row>
    <row r="161" spans="1:36">
      <c r="B161" t="str">
        <f>B124</f>
        <v>GS Price</v>
      </c>
      <c r="K161" t="str">
        <f ca="1">_xll.VFORMULA(I161)</f>
        <v/>
      </c>
      <c r="L161" s="7"/>
      <c r="M161" s="7"/>
      <c r="N161" s="7"/>
      <c r="O161" s="7"/>
      <c r="P161" s="7"/>
      <c r="R161" s="7"/>
      <c r="S161" s="7"/>
      <c r="T161" s="7"/>
      <c r="U161" s="7"/>
      <c r="V161" s="7"/>
      <c r="W161" s="7"/>
      <c r="X161" s="7"/>
      <c r="Y161" s="7"/>
      <c r="Z161" s="7"/>
      <c r="AA161" s="7"/>
      <c r="AB161" s="7"/>
      <c r="AC161" s="7"/>
      <c r="AD161" s="7"/>
      <c r="AE161" s="7"/>
    </row>
    <row r="162" spans="1:36">
      <c r="B162" s="3" t="str">
        <f>B158</f>
        <v>Year 3</v>
      </c>
      <c r="C162" s="50">
        <v>1</v>
      </c>
      <c r="D162" s="51">
        <f>C124</f>
        <v>-0.15773251691394977</v>
      </c>
      <c r="E162" s="52"/>
      <c r="G162" s="50">
        <f t="array" ref="G162:I164">_xll.MSQRT(C162:E164)</f>
        <v>0.98716040646433856</v>
      </c>
      <c r="H162" s="51">
        <v>-0.15973206287142769</v>
      </c>
      <c r="I162" s="52">
        <v>0</v>
      </c>
      <c r="K162" t="str">
        <f ca="1">_xll.VFORMULA(I162)</f>
        <v>=MSQRT(C162:E164)</v>
      </c>
      <c r="L162" s="7"/>
      <c r="M162" s="7"/>
      <c r="N162" s="7"/>
      <c r="O162" s="7"/>
      <c r="P162" s="7"/>
      <c r="R162" s="7"/>
      <c r="S162" s="7"/>
      <c r="T162" s="7"/>
      <c r="U162" s="7"/>
      <c r="V162" s="7"/>
      <c r="W162" s="7"/>
      <c r="X162" s="7"/>
      <c r="Y162" s="7"/>
      <c r="Z162" s="7"/>
      <c r="AA162" s="7"/>
      <c r="AB162" s="7"/>
      <c r="AC162" s="7"/>
      <c r="AD162" s="7"/>
      <c r="AE162" s="7"/>
    </row>
    <row r="163" spans="1:36">
      <c r="B163" s="3" t="str">
        <f>B159</f>
        <v>Year 2</v>
      </c>
      <c r="C163" s="53"/>
      <c r="D163" s="7">
        <v>1</v>
      </c>
      <c r="E163" s="54">
        <f>C124</f>
        <v>-0.15773251691394977</v>
      </c>
      <c r="G163" s="53">
        <v>0</v>
      </c>
      <c r="H163" s="7">
        <v>0.98748187482504746</v>
      </c>
      <c r="I163" s="54">
        <v>-0.15773251691394977</v>
      </c>
      <c r="K163" t="str">
        <f ca="1">_xll.VFORMULA(I163)</f>
        <v>=MSQRT(C162:E164)</v>
      </c>
      <c r="L163" s="7"/>
      <c r="M163" s="7"/>
      <c r="N163" s="7"/>
      <c r="O163" s="7"/>
      <c r="P163" s="7"/>
      <c r="R163" s="7"/>
      <c r="S163" s="7"/>
      <c r="T163" s="7"/>
      <c r="U163" s="7"/>
      <c r="V163" s="7"/>
      <c r="W163" s="7"/>
      <c r="X163" s="7"/>
      <c r="Y163" s="7"/>
      <c r="Z163" s="7"/>
      <c r="AA163" s="7"/>
      <c r="AB163" s="7"/>
      <c r="AC163" s="7"/>
      <c r="AD163" s="7"/>
      <c r="AE163" s="7"/>
    </row>
    <row r="164" spans="1:36">
      <c r="A164" s="1"/>
      <c r="B164" s="3" t="str">
        <f>B160</f>
        <v>Year 1</v>
      </c>
      <c r="C164" s="55"/>
      <c r="D164" s="6"/>
      <c r="E164" s="37">
        <v>1</v>
      </c>
      <c r="G164" s="55">
        <v>0</v>
      </c>
      <c r="H164" s="6">
        <v>0</v>
      </c>
      <c r="I164" s="37">
        <v>1</v>
      </c>
      <c r="K164" t="str">
        <f ca="1">_xll.VFORMULA(I164)</f>
        <v>=MSQRT(C162:E164)</v>
      </c>
    </row>
    <row r="165" spans="1:36">
      <c r="A165" s="7"/>
      <c r="B165" s="7"/>
      <c r="C165" s="7"/>
      <c r="D165" s="7"/>
      <c r="E165" s="7"/>
      <c r="F165" s="7"/>
      <c r="G165" s="7"/>
      <c r="H165" s="7"/>
      <c r="I165" s="7"/>
      <c r="J165" s="7"/>
      <c r="K165" t="str">
        <f ca="1">_xll.VFORMULA(I165)</f>
        <v/>
      </c>
      <c r="L165" s="7"/>
      <c r="M165" s="7"/>
      <c r="N165" s="7"/>
      <c r="O165" s="7"/>
      <c r="P165" s="7"/>
      <c r="R165" s="7"/>
      <c r="S165" s="7"/>
      <c r="T165" s="7"/>
      <c r="U165" s="7"/>
      <c r="V165" s="7"/>
      <c r="W165" s="7"/>
      <c r="X165" s="7"/>
      <c r="Y165" s="7"/>
      <c r="Z165" s="7"/>
      <c r="AA165" s="7"/>
      <c r="AB165" s="7"/>
      <c r="AC165" s="7"/>
      <c r="AD165" s="7"/>
      <c r="AE165" s="7"/>
      <c r="AF165" s="7"/>
      <c r="AG165" s="7"/>
      <c r="AH165" s="7"/>
      <c r="AI165" s="7"/>
      <c r="AJ165" s="7"/>
    </row>
    <row r="166" spans="1:36">
      <c r="K166" t="str">
        <f ca="1">_xll.VFORMULA(I166)</f>
        <v/>
      </c>
    </row>
    <row r="167" spans="1:36">
      <c r="A167" s="1" t="s">
        <v>156</v>
      </c>
      <c r="K167" t="str">
        <f ca="1">_xll.VFORMULA(I167)</f>
        <v/>
      </c>
    </row>
    <row r="168" spans="1:36" ht="12.75" thickBot="1">
      <c r="C168" t="str">
        <f t="shared" ref="C168:J168" si="18">C104</f>
        <v>CN Yield</v>
      </c>
      <c r="D168" t="str">
        <f t="shared" si="18"/>
        <v>SB Yield</v>
      </c>
      <c r="E168" t="str">
        <f t="shared" si="18"/>
        <v>WH Yield</v>
      </c>
      <c r="F168" t="str">
        <f t="shared" si="18"/>
        <v>GS Yield</v>
      </c>
      <c r="G168" t="str">
        <f t="shared" si="18"/>
        <v>CN Price</v>
      </c>
      <c r="H168" t="str">
        <f t="shared" si="18"/>
        <v>SB Price</v>
      </c>
      <c r="I168" t="str">
        <f t="shared" si="18"/>
        <v>WH Price</v>
      </c>
      <c r="J168" t="str">
        <f t="shared" si="18"/>
        <v>GS Price</v>
      </c>
    </row>
    <row r="169" spans="1:36">
      <c r="B169" t="str">
        <f t="shared" ref="B169:B176" si="19">B105</f>
        <v>CN Yield</v>
      </c>
      <c r="C169" s="8">
        <f t="array" ref="C169:J176">_xll.MSQRT(C105:J112)</f>
        <v>0.4808937921282489</v>
      </c>
      <c r="D169" s="9">
        <v>0.21894875190920501</v>
      </c>
      <c r="E169" s="9">
        <v>-0.51614044674461168</v>
      </c>
      <c r="F169" s="9">
        <v>0.23171175525097201</v>
      </c>
      <c r="G169" s="9">
        <v>0.46494760434923926</v>
      </c>
      <c r="H169" s="9">
        <v>-0.19176975305662358</v>
      </c>
      <c r="I169" s="9">
        <v>-0.21862911652753708</v>
      </c>
      <c r="J169" s="10">
        <v>-0.3161656256957639</v>
      </c>
      <c r="K169" t="str">
        <f ca="1">_xll.VFORMULA(I169)</f>
        <v>=MSQRT(C105:J112)</v>
      </c>
    </row>
    <row r="170" spans="1:36">
      <c r="B170" t="str">
        <f t="shared" si="19"/>
        <v>SB Yield</v>
      </c>
      <c r="C170" s="11">
        <v>0</v>
      </c>
      <c r="D170" s="7">
        <v>0.6732330280074218</v>
      </c>
      <c r="E170" s="7">
        <v>-0.18292732258759309</v>
      </c>
      <c r="F170" s="7">
        <v>-3.7860543398116106E-2</v>
      </c>
      <c r="G170" s="7">
        <v>0.65463689184221141</v>
      </c>
      <c r="H170" s="7">
        <v>9.8745137492950219E-2</v>
      </c>
      <c r="I170" s="7">
        <v>8.1025401817443804E-2</v>
      </c>
      <c r="J170" s="12">
        <v>-0.25883640745745423</v>
      </c>
      <c r="K170" t="str">
        <f ca="1">_xll.VFORMULA(I170)</f>
        <v>=MSQRT(C105:J112)</v>
      </c>
    </row>
    <row r="171" spans="1:36">
      <c r="B171" t="str">
        <f t="shared" si="19"/>
        <v>WH Yield</v>
      </c>
      <c r="C171" s="11">
        <v>0</v>
      </c>
      <c r="D171" s="7">
        <v>0</v>
      </c>
      <c r="E171" s="7">
        <v>0.68665659155697278</v>
      </c>
      <c r="F171" s="7">
        <v>-0.34913135124438271</v>
      </c>
      <c r="G171" s="7">
        <v>0.21200725163335532</v>
      </c>
      <c r="H171" s="7">
        <v>0.16990145228921383</v>
      </c>
      <c r="I171" s="7">
        <v>0.48870920444373883</v>
      </c>
      <c r="J171" s="12">
        <v>-0.30652856327997724</v>
      </c>
      <c r="K171" t="str">
        <f ca="1">_xll.VFORMULA(I171)</f>
        <v>=MSQRT(C105:J112)</v>
      </c>
    </row>
    <row r="172" spans="1:36">
      <c r="B172" t="str">
        <f t="shared" si="19"/>
        <v>GS Yield</v>
      </c>
      <c r="C172" s="11">
        <v>0</v>
      </c>
      <c r="D172" s="7">
        <v>0</v>
      </c>
      <c r="E172" s="7">
        <v>0</v>
      </c>
      <c r="F172" s="7">
        <v>0.65769096004682803</v>
      </c>
      <c r="G172" s="7">
        <v>0.65852477249882424</v>
      </c>
      <c r="H172" s="7">
        <v>0.29488831011964878</v>
      </c>
      <c r="I172" s="7">
        <v>-0.16110328289345077</v>
      </c>
      <c r="J172" s="12">
        <v>-0.14447955521036224</v>
      </c>
      <c r="K172" t="str">
        <f ca="1">_xll.VFORMULA(I172)</f>
        <v>=MSQRT(C105:J112)</v>
      </c>
    </row>
    <row r="173" spans="1:36">
      <c r="B173" t="str">
        <f t="shared" si="19"/>
        <v>CN Price</v>
      </c>
      <c r="C173" s="11">
        <v>0</v>
      </c>
      <c r="D173" s="7">
        <v>0</v>
      </c>
      <c r="E173" s="7">
        <v>0</v>
      </c>
      <c r="F173" s="7">
        <v>0</v>
      </c>
      <c r="G173" s="7">
        <v>0.17102602415247312</v>
      </c>
      <c r="H173" s="7">
        <v>0.19970560858179409</v>
      </c>
      <c r="I173" s="7">
        <v>0.27358192909716433</v>
      </c>
      <c r="J173" s="12">
        <v>0.92521386556571183</v>
      </c>
      <c r="K173" t="str">
        <f ca="1">_xll.VFORMULA(I173)</f>
        <v>=MSQRT(C105:J112)</v>
      </c>
    </row>
    <row r="174" spans="1:36">
      <c r="B174" t="str">
        <f t="shared" si="19"/>
        <v>SB Price</v>
      </c>
      <c r="C174" s="11">
        <v>0</v>
      </c>
      <c r="D174" s="7">
        <v>0</v>
      </c>
      <c r="E174" s="7">
        <v>0</v>
      </c>
      <c r="F174" s="7">
        <v>0</v>
      </c>
      <c r="G174" s="7">
        <v>0</v>
      </c>
      <c r="H174" s="7">
        <v>0.73902179848484018</v>
      </c>
      <c r="I174" s="7">
        <v>0.46242310362406541</v>
      </c>
      <c r="J174" s="12">
        <v>0.48990984333744442</v>
      </c>
      <c r="K174" t="str">
        <f ca="1">_xll.VFORMULA(I174)</f>
        <v>=MSQRT(C105:J112)</v>
      </c>
    </row>
    <row r="175" spans="1:36">
      <c r="B175" t="str">
        <f t="shared" si="19"/>
        <v>WH Price</v>
      </c>
      <c r="C175" s="11">
        <v>0</v>
      </c>
      <c r="D175" s="7">
        <v>0</v>
      </c>
      <c r="E175" s="7">
        <v>0</v>
      </c>
      <c r="F175" s="7">
        <v>0</v>
      </c>
      <c r="G175" s="7">
        <v>0</v>
      </c>
      <c r="H175" s="7">
        <v>0</v>
      </c>
      <c r="I175" s="7">
        <v>0.82469037020908698</v>
      </c>
      <c r="J175" s="12">
        <v>0.56558447051205252</v>
      </c>
      <c r="K175" t="str">
        <f ca="1">_xll.VFORMULA(I175)</f>
        <v>=MSQRT(C105:J112)</v>
      </c>
    </row>
    <row r="176" spans="1:36" ht="12.75" thickBot="1">
      <c r="B176" t="str">
        <f t="shared" si="19"/>
        <v>GS Price</v>
      </c>
      <c r="C176" s="13">
        <v>0</v>
      </c>
      <c r="D176" s="14">
        <v>0</v>
      </c>
      <c r="E176" s="14">
        <v>0</v>
      </c>
      <c r="F176" s="14">
        <v>0</v>
      </c>
      <c r="G176" s="14">
        <v>0</v>
      </c>
      <c r="H176" s="14">
        <v>0</v>
      </c>
      <c r="I176" s="14">
        <v>0</v>
      </c>
      <c r="J176" s="15">
        <v>1</v>
      </c>
      <c r="K176" t="str">
        <f ca="1">_xll.VFORMULA(I176)</f>
        <v>=MSQRT(C105:J112)</v>
      </c>
    </row>
    <row r="179" spans="1:11">
      <c r="A179" s="1" t="s">
        <v>142</v>
      </c>
    </row>
    <row r="180" spans="1:11" ht="12.75" thickBot="1">
      <c r="B180" t="s">
        <v>127</v>
      </c>
      <c r="C180" s="7" t="s">
        <v>34</v>
      </c>
      <c r="E180" s="7" t="s">
        <v>38</v>
      </c>
      <c r="G180" s="7" t="s">
        <v>40</v>
      </c>
      <c r="K180" t="str">
        <f ca="1">_xll.VFORMULA(G180)</f>
        <v>ISNDs Year 3</v>
      </c>
    </row>
    <row r="181" spans="1:11">
      <c r="B181">
        <v>1</v>
      </c>
      <c r="C181" s="64">
        <f ca="1">_xll.NORM(0,1)</f>
        <v>-0.75508944356991936</v>
      </c>
      <c r="D181" s="65"/>
      <c r="E181" s="65">
        <f ca="1">_xll.NORM(0,1)</f>
        <v>-0.35491103649128863</v>
      </c>
      <c r="F181" s="65"/>
      <c r="G181" s="66">
        <f ca="1">_xll.NORM(0,1)</f>
        <v>-1.2357466885143213</v>
      </c>
      <c r="K181" t="str">
        <f ca="1">_xll.VFORMULA(G181)</f>
        <v>=NORM(0,1)</v>
      </c>
    </row>
    <row r="182" spans="1:11">
      <c r="B182">
        <v>2</v>
      </c>
      <c r="C182" s="67">
        <f ca="1">_xll.NORM(0,1)</f>
        <v>-0.39736128105794566</v>
      </c>
      <c r="D182" s="32"/>
      <c r="E182" s="32">
        <f ca="1">_xll.NORM(0,1)</f>
        <v>4.2850989142375617E-2</v>
      </c>
      <c r="F182" s="32"/>
      <c r="G182" s="68">
        <f ca="1">_xll.NORM(0,1)</f>
        <v>0.65701785912670008</v>
      </c>
      <c r="K182" t="str">
        <f ca="1">_xll.VFORMULA(G182)</f>
        <v>=NORM(0,1)</v>
      </c>
    </row>
    <row r="183" spans="1:11">
      <c r="B183">
        <v>3</v>
      </c>
      <c r="C183" s="67">
        <f ca="1">_xll.NORM(0,1)</f>
        <v>-0.95822033028027076</v>
      </c>
      <c r="D183" s="32"/>
      <c r="E183" s="32">
        <f ca="1">_xll.NORM(0,1)</f>
        <v>-0.18876019987501214</v>
      </c>
      <c r="F183" s="32"/>
      <c r="G183" s="68">
        <f ca="1">_xll.NORM(0,1)</f>
        <v>1.6364492305090081</v>
      </c>
      <c r="H183" s="32" t="s">
        <v>165</v>
      </c>
      <c r="K183" t="str">
        <f ca="1">_xll.VFORMULA(G183)</f>
        <v>=NORM(0,1)</v>
      </c>
    </row>
    <row r="184" spans="1:11">
      <c r="B184">
        <v>4</v>
      </c>
      <c r="C184" s="67">
        <f ca="1">_xll.NORM(0,1)</f>
        <v>0.2765775727425952</v>
      </c>
      <c r="D184" s="32"/>
      <c r="E184" s="32">
        <f ca="1">_xll.NORM(0,1)</f>
        <v>-0.29179054957463246</v>
      </c>
      <c r="F184" s="32"/>
      <c r="G184" s="68">
        <f ca="1">_xll.NORM(0,1)</f>
        <v>-0.10560776138075645</v>
      </c>
      <c r="H184" t="s">
        <v>166</v>
      </c>
      <c r="K184" t="str">
        <f ca="1">_xll.VFORMULA(G184)</f>
        <v>=NORM(0,1)</v>
      </c>
    </row>
    <row r="185" spans="1:11">
      <c r="B185">
        <v>5</v>
      </c>
      <c r="C185" s="67">
        <f ca="1">_xll.NORM(0,1)</f>
        <v>-1.0298070454214336</v>
      </c>
      <c r="D185" s="32"/>
      <c r="E185" s="32">
        <f ca="1">_xll.NORM(0,1)</f>
        <v>0.1824563393934886</v>
      </c>
      <c r="F185" s="32"/>
      <c r="G185" s="68">
        <f ca="1">_xll.NORM(0,1)</f>
        <v>-7.9179739582947439E-2</v>
      </c>
      <c r="K185" t="str">
        <f ca="1">_xll.VFORMULA(G185)</f>
        <v>=NORM(0,1)</v>
      </c>
    </row>
    <row r="186" spans="1:11">
      <c r="B186">
        <v>6</v>
      </c>
      <c r="C186" s="67">
        <f ca="1">_xll.NORM(0,1)</f>
        <v>2.3248390844405118</v>
      </c>
      <c r="D186" s="32"/>
      <c r="E186" s="32">
        <f ca="1">_xll.NORM(0,1)</f>
        <v>0.40507171927532259</v>
      </c>
      <c r="F186" s="32"/>
      <c r="G186" s="68">
        <f ca="1">_xll.NORM(0,1)</f>
        <v>0.65483616767555064</v>
      </c>
      <c r="K186" t="str">
        <f ca="1">_xll.VFORMULA(G186)</f>
        <v>=NORM(0,1)</v>
      </c>
    </row>
    <row r="187" spans="1:11">
      <c r="B187">
        <v>7</v>
      </c>
      <c r="C187" s="67">
        <f ca="1">_xll.NORM(0,1)</f>
        <v>0.85186843799162815</v>
      </c>
      <c r="D187" s="32"/>
      <c r="E187" s="32">
        <f ca="1">_xll.NORM(0,1)</f>
        <v>0.67929929515713006</v>
      </c>
      <c r="F187" s="32"/>
      <c r="G187" s="68">
        <f ca="1">_xll.NORM(0,1)</f>
        <v>-0.82265260833679843</v>
      </c>
      <c r="K187" t="str">
        <f ca="1">_xll.VFORMULA(G187)</f>
        <v>=NORM(0,1)</v>
      </c>
    </row>
    <row r="188" spans="1:11" ht="12.75" thickBot="1">
      <c r="B188">
        <v>8</v>
      </c>
      <c r="C188" s="69">
        <f ca="1">_xll.NORM(0,1)</f>
        <v>0.62796129608225093</v>
      </c>
      <c r="D188" s="70"/>
      <c r="E188" s="70">
        <f ca="1">_xll.NORM(0,1)</f>
        <v>0.250835988707659</v>
      </c>
      <c r="F188" s="70"/>
      <c r="G188" s="71">
        <f ca="1">_xll.NORM(0,1)</f>
        <v>-3.779812818865036E-2</v>
      </c>
      <c r="K188" t="str">
        <f ca="1">_xll.VFORMULA(G188)</f>
        <v>=NORM(0,1)</v>
      </c>
    </row>
    <row r="191" spans="1:11">
      <c r="A191" s="1" t="s">
        <v>143</v>
      </c>
    </row>
    <row r="192" spans="1:11">
      <c r="K192" t="s">
        <v>158</v>
      </c>
    </row>
    <row r="193" spans="1:26" ht="12.75" thickBot="1">
      <c r="A193" s="3" t="s">
        <v>27</v>
      </c>
      <c r="B193" t="s">
        <v>36</v>
      </c>
      <c r="E193" t="s">
        <v>33</v>
      </c>
      <c r="K193" s="22" t="s">
        <v>34</v>
      </c>
      <c r="L193" s="32" t="str">
        <f ca="1">_xll.VFORMULA(B193)</f>
        <v>CSNDs Year 1</v>
      </c>
    </row>
    <row r="194" spans="1:26">
      <c r="A194" s="3">
        <v>1</v>
      </c>
      <c r="B194">
        <f t="array" aca="1" ref="B194:B201" ca="1">MMULT(C194:J201,K194:K201)</f>
        <v>-1.2008801941797373</v>
      </c>
      <c r="C194" s="8">
        <f t="shared" ref="C194:J201" si="20">C169</f>
        <v>0.4808937921282489</v>
      </c>
      <c r="D194" s="9">
        <f t="shared" si="20"/>
        <v>0.21894875190920501</v>
      </c>
      <c r="E194" s="9">
        <f t="shared" si="20"/>
        <v>-0.51614044674461168</v>
      </c>
      <c r="F194" s="9">
        <f t="shared" si="20"/>
        <v>0.23171175525097201</v>
      </c>
      <c r="G194" s="9">
        <f t="shared" si="20"/>
        <v>0.46494760434923926</v>
      </c>
      <c r="H194" s="9">
        <f t="shared" si="20"/>
        <v>-0.19176975305662358</v>
      </c>
      <c r="I194" s="9">
        <f t="shared" si="20"/>
        <v>-0.21862911652753708</v>
      </c>
      <c r="J194" s="10">
        <f t="shared" si="20"/>
        <v>-0.3161656256957639</v>
      </c>
      <c r="K194" s="16">
        <f t="shared" ref="K194:K201" ca="1" si="21">C181</f>
        <v>-0.75508944356991936</v>
      </c>
      <c r="L194" s="32" t="str">
        <f ca="1">_xll.VFORMULA(B194)</f>
        <v>=MMULT(C194:J201,K194:K201)</v>
      </c>
    </row>
    <row r="195" spans="1:26">
      <c r="A195" s="3">
        <v>2</v>
      </c>
      <c r="B195">
        <f ca="1"/>
        <v>-0.64080282797436861</v>
      </c>
      <c r="C195" s="11">
        <f t="shared" si="20"/>
        <v>0</v>
      </c>
      <c r="D195" s="7">
        <f t="shared" si="20"/>
        <v>0.6732330280074218</v>
      </c>
      <c r="E195" s="7">
        <f t="shared" si="20"/>
        <v>-0.18292732258759309</v>
      </c>
      <c r="F195" s="7">
        <f t="shared" si="20"/>
        <v>-3.7860543398116106E-2</v>
      </c>
      <c r="G195" s="7">
        <f t="shared" si="20"/>
        <v>0.65463689184221141</v>
      </c>
      <c r="H195" s="7">
        <f t="shared" si="20"/>
        <v>9.8745137492950219E-2</v>
      </c>
      <c r="I195" s="7">
        <f t="shared" si="20"/>
        <v>8.1025401817443804E-2</v>
      </c>
      <c r="J195" s="12">
        <f t="shared" si="20"/>
        <v>-0.25883640745745423</v>
      </c>
      <c r="K195" s="17">
        <f t="shared" ca="1" si="21"/>
        <v>-0.39736128105794566</v>
      </c>
      <c r="L195" s="32" t="str">
        <f ca="1">_xll.VFORMULA(B195)</f>
        <v>=MMULT(C194:J201,K194:K201)</v>
      </c>
    </row>
    <row r="196" spans="1:26">
      <c r="A196" s="3">
        <v>3</v>
      </c>
      <c r="B196">
        <f ca="1"/>
        <v>-0.35403535953556181</v>
      </c>
      <c r="C196" s="11">
        <f t="shared" si="20"/>
        <v>0</v>
      </c>
      <c r="D196" s="7">
        <f t="shared" si="20"/>
        <v>0</v>
      </c>
      <c r="E196" s="7">
        <f t="shared" si="20"/>
        <v>0.68665659155697278</v>
      </c>
      <c r="F196" s="7">
        <f t="shared" si="20"/>
        <v>-0.34913135124438271</v>
      </c>
      <c r="G196" s="7">
        <f t="shared" si="20"/>
        <v>0.21200725163335532</v>
      </c>
      <c r="H196" s="7">
        <f t="shared" si="20"/>
        <v>0.16990145228921383</v>
      </c>
      <c r="I196" s="7">
        <f t="shared" si="20"/>
        <v>0.48870920444373883</v>
      </c>
      <c r="J196" s="12">
        <f t="shared" si="20"/>
        <v>-0.30652856327997724</v>
      </c>
      <c r="K196" s="17">
        <f t="shared" ca="1" si="21"/>
        <v>-0.95822033028027076</v>
      </c>
      <c r="L196" s="32" t="str">
        <f ca="1">_xll.VFORMULA(B196)</f>
        <v>=MMULT(C194:J201,K194:K201)</v>
      </c>
    </row>
    <row r="197" spans="1:26">
      <c r="A197" s="3">
        <v>4</v>
      </c>
      <c r="B197">
        <f ca="1"/>
        <v>-3.8649382749616698E-2</v>
      </c>
      <c r="C197" s="11">
        <f t="shared" si="20"/>
        <v>0</v>
      </c>
      <c r="D197" s="7">
        <f t="shared" si="20"/>
        <v>0</v>
      </c>
      <c r="E197" s="7">
        <f t="shared" si="20"/>
        <v>0</v>
      </c>
      <c r="F197" s="7">
        <f t="shared" si="20"/>
        <v>0.65769096004682803</v>
      </c>
      <c r="G197" s="7">
        <f t="shared" si="20"/>
        <v>0.65852477249882424</v>
      </c>
      <c r="H197" s="7">
        <f t="shared" si="20"/>
        <v>0.29488831011964878</v>
      </c>
      <c r="I197" s="7">
        <f t="shared" si="20"/>
        <v>-0.16110328289345077</v>
      </c>
      <c r="J197" s="12">
        <f t="shared" si="20"/>
        <v>-0.14447955521036224</v>
      </c>
      <c r="K197" s="17">
        <f t="shared" ca="1" si="21"/>
        <v>0.2765775727425952</v>
      </c>
      <c r="L197" s="32" t="str">
        <f ca="1">_xll.VFORMULA(B197)</f>
        <v>=MMULT(C194:J201,K194:K201)</v>
      </c>
    </row>
    <row r="198" spans="1:26">
      <c r="A198" s="3">
        <v>5</v>
      </c>
      <c r="B198">
        <f ca="1"/>
        <v>1.102213908366952</v>
      </c>
      <c r="C198" s="11">
        <f t="shared" si="20"/>
        <v>0</v>
      </c>
      <c r="D198" s="7">
        <f t="shared" si="20"/>
        <v>0</v>
      </c>
      <c r="E198" s="7">
        <f t="shared" si="20"/>
        <v>0</v>
      </c>
      <c r="F198" s="7">
        <f t="shared" si="20"/>
        <v>0</v>
      </c>
      <c r="G198" s="7">
        <f t="shared" si="20"/>
        <v>0.17102602415247312</v>
      </c>
      <c r="H198" s="7">
        <f t="shared" si="20"/>
        <v>0.19970560858179409</v>
      </c>
      <c r="I198" s="7">
        <f t="shared" si="20"/>
        <v>0.27358192909716433</v>
      </c>
      <c r="J198" s="12">
        <f t="shared" si="20"/>
        <v>0.92521386556571183</v>
      </c>
      <c r="K198" s="17">
        <f t="shared" ca="1" si="21"/>
        <v>-1.0298070454214336</v>
      </c>
      <c r="L198" s="32" t="str">
        <f ca="1">_xll.VFORMULA(B198)</f>
        <v>=MMULT(C194:J201,K194:K201)</v>
      </c>
    </row>
    <row r="199" spans="1:26">
      <c r="A199" s="3">
        <v>6</v>
      </c>
      <c r="B199">
        <f ca="1"/>
        <v>2.4196748285321839</v>
      </c>
      <c r="C199" s="11">
        <f t="shared" si="20"/>
        <v>0</v>
      </c>
      <c r="D199" s="7">
        <f t="shared" si="20"/>
        <v>0</v>
      </c>
      <c r="E199" s="7">
        <f t="shared" si="20"/>
        <v>0</v>
      </c>
      <c r="F199" s="7">
        <f t="shared" si="20"/>
        <v>0</v>
      </c>
      <c r="G199" s="7">
        <f t="shared" si="20"/>
        <v>0</v>
      </c>
      <c r="H199" s="7">
        <f t="shared" si="20"/>
        <v>0.73902179848484018</v>
      </c>
      <c r="I199" s="7">
        <f t="shared" si="20"/>
        <v>0.46242310362406541</v>
      </c>
      <c r="J199" s="12">
        <f t="shared" si="20"/>
        <v>0.48990984333744442</v>
      </c>
      <c r="K199" s="17">
        <f t="shared" ca="1" si="21"/>
        <v>2.3248390844405118</v>
      </c>
      <c r="L199" s="32" t="str">
        <f ca="1">_xll.VFORMULA(B199)</f>
        <v>=MMULT(C194:J201,K194:K201)</v>
      </c>
    </row>
    <row r="200" spans="1:26">
      <c r="A200" s="3">
        <v>7</v>
      </c>
      <c r="B200">
        <f ca="1"/>
        <v>1.0576928546434945</v>
      </c>
      <c r="C200" s="11">
        <f t="shared" si="20"/>
        <v>0</v>
      </c>
      <c r="D200" s="7">
        <f t="shared" si="20"/>
        <v>0</v>
      </c>
      <c r="E200" s="7">
        <f t="shared" si="20"/>
        <v>0</v>
      </c>
      <c r="F200" s="7">
        <f t="shared" si="20"/>
        <v>0</v>
      </c>
      <c r="G200" s="7">
        <f t="shared" si="20"/>
        <v>0</v>
      </c>
      <c r="H200" s="7">
        <f t="shared" si="20"/>
        <v>0</v>
      </c>
      <c r="I200" s="7">
        <f t="shared" si="20"/>
        <v>0.82469037020908698</v>
      </c>
      <c r="J200" s="12">
        <f t="shared" si="20"/>
        <v>0.56558447051205252</v>
      </c>
      <c r="K200" s="17">
        <f t="shared" ca="1" si="21"/>
        <v>0.85186843799162815</v>
      </c>
      <c r="L200" s="32" t="str">
        <f ca="1">_xll.VFORMULA(B200)</f>
        <v>=MMULT(C194:J201,K194:K201)</v>
      </c>
    </row>
    <row r="201" spans="1:26" ht="12.75" thickBot="1">
      <c r="A201" s="3">
        <v>8</v>
      </c>
      <c r="B201">
        <f ca="1"/>
        <v>0.62796129608225093</v>
      </c>
      <c r="C201" s="13">
        <f t="shared" si="20"/>
        <v>0</v>
      </c>
      <c r="D201" s="14">
        <f t="shared" si="20"/>
        <v>0</v>
      </c>
      <c r="E201" s="14">
        <f t="shared" si="20"/>
        <v>0</v>
      </c>
      <c r="F201" s="14">
        <f t="shared" si="20"/>
        <v>0</v>
      </c>
      <c r="G201" s="14">
        <f t="shared" si="20"/>
        <v>0</v>
      </c>
      <c r="H201" s="14">
        <f t="shared" si="20"/>
        <v>0</v>
      </c>
      <c r="I201" s="14">
        <f t="shared" si="20"/>
        <v>0</v>
      </c>
      <c r="J201" s="15">
        <f t="shared" si="20"/>
        <v>1</v>
      </c>
      <c r="K201" s="18">
        <f t="shared" ca="1" si="21"/>
        <v>0.62796129608225093</v>
      </c>
      <c r="L201" s="32" t="str">
        <f ca="1">_xll.VFORMULA(B201)</f>
        <v>=MMULT(C194:J201,K194:K201)</v>
      </c>
    </row>
    <row r="202" spans="1:26">
      <c r="A202" s="3"/>
      <c r="L202" s="32" t="str">
        <f ca="1">_xll.VFORMULA(B202)</f>
        <v/>
      </c>
    </row>
    <row r="203" spans="1:26">
      <c r="A203" s="3"/>
      <c r="L203" s="32" t="str">
        <f ca="1">_xll.VFORMULA(B203)</f>
        <v/>
      </c>
    </row>
    <row r="204" spans="1:26">
      <c r="A204" s="3"/>
      <c r="K204" t="s">
        <v>158</v>
      </c>
      <c r="L204" s="32" t="str">
        <f ca="1">_xll.VFORMULA(B204)</f>
        <v/>
      </c>
      <c r="O204" s="7"/>
      <c r="P204" s="7"/>
      <c r="R204" s="7"/>
      <c r="S204" s="7"/>
      <c r="T204" s="7"/>
      <c r="U204" s="7"/>
      <c r="V204" s="7"/>
      <c r="W204" s="7"/>
      <c r="X204" s="7"/>
      <c r="Y204" s="7"/>
      <c r="Z204" s="7"/>
    </row>
    <row r="205" spans="1:26" ht="12.75" thickBot="1">
      <c r="A205" s="3" t="s">
        <v>27</v>
      </c>
      <c r="B205" t="s">
        <v>35</v>
      </c>
      <c r="E205" t="s">
        <v>37</v>
      </c>
      <c r="K205" s="22" t="s">
        <v>38</v>
      </c>
      <c r="L205" s="32" t="str">
        <f ca="1">_xll.VFORMULA(B205)</f>
        <v>CSNDs Year 2</v>
      </c>
      <c r="O205" s="7"/>
      <c r="P205" s="7"/>
      <c r="R205" s="7"/>
      <c r="S205" s="7"/>
      <c r="T205" s="7"/>
      <c r="U205" s="7"/>
      <c r="V205" s="7"/>
      <c r="W205" s="7"/>
      <c r="X205" s="7"/>
      <c r="Y205" s="7"/>
      <c r="Z205" s="7"/>
    </row>
    <row r="206" spans="1:26">
      <c r="A206" s="3">
        <v>1</v>
      </c>
      <c r="B206">
        <f t="array" aca="1" ref="B206:B213" ca="1">MMULT(C206:J213,K206:K213)</f>
        <v>-0.35214505788322892</v>
      </c>
      <c r="C206" s="8">
        <f t="shared" ref="C206:J213" si="22">C194</f>
        <v>0.4808937921282489</v>
      </c>
      <c r="D206" s="9">
        <f t="shared" si="22"/>
        <v>0.21894875190920501</v>
      </c>
      <c r="E206" s="9">
        <f t="shared" si="22"/>
        <v>-0.51614044674461168</v>
      </c>
      <c r="F206" s="9">
        <f t="shared" si="22"/>
        <v>0.23171175525097201</v>
      </c>
      <c r="G206" s="9">
        <f t="shared" si="22"/>
        <v>0.46494760434923926</v>
      </c>
      <c r="H206" s="9">
        <f t="shared" si="22"/>
        <v>-0.19176975305662358</v>
      </c>
      <c r="I206" s="9">
        <f t="shared" si="22"/>
        <v>-0.21862911652753708</v>
      </c>
      <c r="J206" s="9">
        <f t="shared" si="22"/>
        <v>-0.3161656256957639</v>
      </c>
      <c r="K206" s="16">
        <f t="shared" ref="K206:K213" ca="1" si="23">E181</f>
        <v>-0.35491103649128863</v>
      </c>
      <c r="L206" s="32" t="str">
        <f ca="1">_xll.VFORMULA(B206)</f>
        <v>=MMULT(C206:J213,K206:K213)</v>
      </c>
      <c r="O206" s="7"/>
      <c r="P206" s="7"/>
      <c r="R206" s="7"/>
      <c r="S206" s="7"/>
      <c r="T206" s="7"/>
      <c r="U206" s="7"/>
      <c r="V206" s="7"/>
      <c r="W206" s="7"/>
      <c r="X206" s="7"/>
      <c r="Y206" s="32"/>
      <c r="Z206" s="7"/>
    </row>
    <row r="207" spans="1:26">
      <c r="A207" s="3">
        <v>2</v>
      </c>
      <c r="B207">
        <f ca="1"/>
        <v>0.22398197361109237</v>
      </c>
      <c r="C207" s="11">
        <f t="shared" si="22"/>
        <v>0</v>
      </c>
      <c r="D207" s="7">
        <f t="shared" si="22"/>
        <v>0.6732330280074218</v>
      </c>
      <c r="E207" s="7">
        <f t="shared" si="22"/>
        <v>-0.18292732258759309</v>
      </c>
      <c r="F207" s="7">
        <f t="shared" si="22"/>
        <v>-3.7860543398116106E-2</v>
      </c>
      <c r="G207" s="7">
        <f t="shared" si="22"/>
        <v>0.65463689184221141</v>
      </c>
      <c r="H207" s="7">
        <f t="shared" si="22"/>
        <v>9.8745137492950219E-2</v>
      </c>
      <c r="I207" s="7">
        <f t="shared" si="22"/>
        <v>8.1025401817443804E-2</v>
      </c>
      <c r="J207" s="7">
        <f t="shared" si="22"/>
        <v>-0.25883640745745423</v>
      </c>
      <c r="K207" s="17">
        <f t="shared" ca="1" si="23"/>
        <v>4.2850989142375617E-2</v>
      </c>
      <c r="L207" s="32" t="str">
        <f ca="1">_xll.VFORMULA(B207)</f>
        <v>=MMULT(C206:J213,K206:K213)</v>
      </c>
      <c r="O207" s="7"/>
      <c r="P207" s="7"/>
      <c r="R207" s="7"/>
      <c r="S207" s="7"/>
      <c r="T207" s="7"/>
      <c r="U207" s="7"/>
      <c r="V207" s="7"/>
      <c r="W207" s="7"/>
      <c r="X207" s="7"/>
      <c r="Y207" s="32"/>
      <c r="Z207" s="7"/>
    </row>
    <row r="208" spans="1:26">
      <c r="A208" s="3">
        <v>3</v>
      </c>
      <c r="B208">
        <f ca="1"/>
        <v>0.33485555670756817</v>
      </c>
      <c r="C208" s="11">
        <f t="shared" si="22"/>
        <v>0</v>
      </c>
      <c r="D208" s="7">
        <f t="shared" si="22"/>
        <v>0</v>
      </c>
      <c r="E208" s="7">
        <f t="shared" si="22"/>
        <v>0.68665659155697278</v>
      </c>
      <c r="F208" s="7">
        <f t="shared" si="22"/>
        <v>-0.34913135124438271</v>
      </c>
      <c r="G208" s="7">
        <f t="shared" si="22"/>
        <v>0.21200725163335532</v>
      </c>
      <c r="H208" s="7">
        <f t="shared" si="22"/>
        <v>0.16990145228921383</v>
      </c>
      <c r="I208" s="7">
        <f t="shared" si="22"/>
        <v>0.48870920444373883</v>
      </c>
      <c r="J208" s="7">
        <f t="shared" si="22"/>
        <v>-0.30652856327997724</v>
      </c>
      <c r="K208" s="17">
        <f t="shared" ca="1" si="23"/>
        <v>-0.18876019987501214</v>
      </c>
      <c r="L208" s="32" t="str">
        <f ca="1">_xll.VFORMULA(B208)</f>
        <v>=MMULT(C206:J213,K206:K213)</v>
      </c>
      <c r="O208" s="7"/>
      <c r="P208" s="7"/>
      <c r="R208" s="7"/>
      <c r="S208" s="7"/>
      <c r="T208" s="7"/>
      <c r="U208" s="7"/>
      <c r="V208" s="7"/>
      <c r="W208" s="7"/>
      <c r="X208" s="7"/>
      <c r="Y208" s="32"/>
      <c r="Z208" s="7"/>
    </row>
    <row r="209" spans="1:26">
      <c r="A209" s="3">
        <v>4</v>
      </c>
      <c r="B209">
        <f ca="1"/>
        <v>-9.7983091114160481E-2</v>
      </c>
      <c r="C209" s="11">
        <f t="shared" si="22"/>
        <v>0</v>
      </c>
      <c r="D209" s="7">
        <f t="shared" si="22"/>
        <v>0</v>
      </c>
      <c r="E209" s="7">
        <f t="shared" si="22"/>
        <v>0</v>
      </c>
      <c r="F209" s="7">
        <f t="shared" si="22"/>
        <v>0.65769096004682803</v>
      </c>
      <c r="G209" s="7">
        <f t="shared" si="22"/>
        <v>0.65852477249882424</v>
      </c>
      <c r="H209" s="7">
        <f t="shared" si="22"/>
        <v>0.29488831011964878</v>
      </c>
      <c r="I209" s="7">
        <f t="shared" si="22"/>
        <v>-0.16110328289345077</v>
      </c>
      <c r="J209" s="7">
        <f t="shared" si="22"/>
        <v>-0.14447955521036224</v>
      </c>
      <c r="K209" s="17">
        <f t="shared" ca="1" si="23"/>
        <v>-0.29179054957463246</v>
      </c>
      <c r="L209" s="32" t="str">
        <f ca="1">_xll.VFORMULA(B209)</f>
        <v>=MMULT(C206:J213,K206:K213)</v>
      </c>
      <c r="O209" s="7"/>
      <c r="P209" s="7"/>
      <c r="R209" s="7"/>
      <c r="S209" s="7"/>
      <c r="T209" s="7"/>
      <c r="U209" s="7"/>
      <c r="V209" s="7"/>
      <c r="W209" s="7"/>
      <c r="X209" s="7"/>
      <c r="Y209" s="32"/>
      <c r="Z209" s="7"/>
    </row>
    <row r="210" spans="1:26">
      <c r="A210" s="3">
        <v>5</v>
      </c>
      <c r="B210">
        <f ca="1"/>
        <v>0.53002082286367669</v>
      </c>
      <c r="C210" s="11">
        <f t="shared" si="22"/>
        <v>0</v>
      </c>
      <c r="D210" s="7">
        <f t="shared" si="22"/>
        <v>0</v>
      </c>
      <c r="E210" s="7">
        <f t="shared" si="22"/>
        <v>0</v>
      </c>
      <c r="F210" s="7">
        <f t="shared" si="22"/>
        <v>0</v>
      </c>
      <c r="G210" s="7">
        <f t="shared" si="22"/>
        <v>0.17102602415247312</v>
      </c>
      <c r="H210" s="7">
        <f t="shared" si="22"/>
        <v>0.19970560858179409</v>
      </c>
      <c r="I210" s="7">
        <f t="shared" si="22"/>
        <v>0.27358192909716433</v>
      </c>
      <c r="J210" s="7">
        <f t="shared" si="22"/>
        <v>0.92521386556571183</v>
      </c>
      <c r="K210" s="17">
        <f t="shared" ca="1" si="23"/>
        <v>0.1824563393934886</v>
      </c>
      <c r="L210" s="32" t="str">
        <f ca="1">_xll.VFORMULA(B210)</f>
        <v>=MMULT(C206:J213,K206:K213)</v>
      </c>
      <c r="O210" s="7"/>
      <c r="P210" s="7"/>
      <c r="R210" s="7"/>
      <c r="S210" s="7"/>
      <c r="T210" s="7"/>
      <c r="U210" s="7"/>
      <c r="V210" s="7"/>
      <c r="W210" s="7"/>
      <c r="X210" s="7"/>
      <c r="Y210" s="32"/>
      <c r="Z210" s="7"/>
    </row>
    <row r="211" spans="1:26">
      <c r="A211" s="3">
        <v>6</v>
      </c>
      <c r="B211">
        <f ca="1"/>
        <v>0.73636753878155758</v>
      </c>
      <c r="C211" s="11">
        <f t="shared" si="22"/>
        <v>0</v>
      </c>
      <c r="D211" s="7">
        <f t="shared" si="22"/>
        <v>0</v>
      </c>
      <c r="E211" s="7">
        <f t="shared" si="22"/>
        <v>0</v>
      </c>
      <c r="F211" s="7">
        <f t="shared" si="22"/>
        <v>0</v>
      </c>
      <c r="G211" s="7">
        <f t="shared" si="22"/>
        <v>0</v>
      </c>
      <c r="H211" s="7">
        <f t="shared" si="22"/>
        <v>0.73902179848484018</v>
      </c>
      <c r="I211" s="7">
        <f t="shared" si="22"/>
        <v>0.46242310362406541</v>
      </c>
      <c r="J211" s="7">
        <f t="shared" si="22"/>
        <v>0.48990984333744442</v>
      </c>
      <c r="K211" s="17">
        <f t="shared" ca="1" si="23"/>
        <v>0.40507171927532259</v>
      </c>
      <c r="L211" s="32" t="str">
        <f ca="1">_xll.VFORMULA(B211)</f>
        <v>=MMULT(C206:J213,K206:K213)</v>
      </c>
      <c r="O211" s="7"/>
      <c r="P211" s="7"/>
      <c r="R211" s="7"/>
      <c r="S211" s="7"/>
      <c r="T211" s="7"/>
      <c r="U211" s="7"/>
      <c r="V211" s="7"/>
      <c r="W211" s="7"/>
      <c r="X211" s="7"/>
      <c r="Y211" s="32"/>
      <c r="Z211" s="7"/>
    </row>
    <row r="212" spans="1:26">
      <c r="A212" s="3">
        <v>7</v>
      </c>
      <c r="B212">
        <f ca="1"/>
        <v>0.70208052706449398</v>
      </c>
      <c r="C212" s="11">
        <f t="shared" si="22"/>
        <v>0</v>
      </c>
      <c r="D212" s="7">
        <f t="shared" si="22"/>
        <v>0</v>
      </c>
      <c r="E212" s="7">
        <f t="shared" si="22"/>
        <v>0</v>
      </c>
      <c r="F212" s="7">
        <f t="shared" si="22"/>
        <v>0</v>
      </c>
      <c r="G212" s="7">
        <f t="shared" si="22"/>
        <v>0</v>
      </c>
      <c r="H212" s="7">
        <f t="shared" si="22"/>
        <v>0</v>
      </c>
      <c r="I212" s="7">
        <f t="shared" si="22"/>
        <v>0.82469037020908698</v>
      </c>
      <c r="J212" s="7">
        <f t="shared" si="22"/>
        <v>0.56558447051205252</v>
      </c>
      <c r="K212" s="17">
        <f t="shared" ca="1" si="23"/>
        <v>0.67929929515713006</v>
      </c>
      <c r="L212" s="32" t="str">
        <f ca="1">_xll.VFORMULA(B212)</f>
        <v>=MMULT(C206:J213,K206:K213)</v>
      </c>
      <c r="O212" s="7"/>
      <c r="P212" s="7"/>
      <c r="R212" s="7"/>
      <c r="S212" s="7"/>
      <c r="T212" s="7"/>
      <c r="U212" s="7"/>
      <c r="V212" s="7"/>
      <c r="W212" s="7"/>
      <c r="X212" s="7"/>
      <c r="Y212" s="32"/>
      <c r="Z212" s="7"/>
    </row>
    <row r="213" spans="1:26" ht="12.75" thickBot="1">
      <c r="A213" s="3">
        <v>8</v>
      </c>
      <c r="B213">
        <f ca="1"/>
        <v>0.250835988707659</v>
      </c>
      <c r="C213" s="13">
        <f t="shared" si="22"/>
        <v>0</v>
      </c>
      <c r="D213" s="14">
        <f t="shared" si="22"/>
        <v>0</v>
      </c>
      <c r="E213" s="14">
        <f t="shared" si="22"/>
        <v>0</v>
      </c>
      <c r="F213" s="14">
        <f t="shared" si="22"/>
        <v>0</v>
      </c>
      <c r="G213" s="14">
        <f t="shared" si="22"/>
        <v>0</v>
      </c>
      <c r="H213" s="14">
        <f t="shared" si="22"/>
        <v>0</v>
      </c>
      <c r="I213" s="14">
        <f t="shared" si="22"/>
        <v>0</v>
      </c>
      <c r="J213" s="14">
        <f t="shared" si="22"/>
        <v>1</v>
      </c>
      <c r="K213" s="18">
        <f t="shared" ca="1" si="23"/>
        <v>0.250835988707659</v>
      </c>
      <c r="L213" s="32" t="str">
        <f ca="1">_xll.VFORMULA(B213)</f>
        <v>=MMULT(C206:J213,K206:K213)</v>
      </c>
      <c r="O213" s="7"/>
      <c r="P213" s="7"/>
      <c r="R213" s="7"/>
      <c r="S213" s="7"/>
      <c r="T213" s="7"/>
      <c r="U213" s="7"/>
      <c r="V213" s="7"/>
      <c r="W213" s="7"/>
      <c r="X213" s="7"/>
      <c r="Y213" s="32"/>
      <c r="Z213" s="7"/>
    </row>
    <row r="214" spans="1:26">
      <c r="A214" s="3"/>
      <c r="L214" s="32" t="str">
        <f ca="1">_xll.VFORMULA(B214)</f>
        <v/>
      </c>
    </row>
    <row r="215" spans="1:26">
      <c r="A215" s="3"/>
      <c r="L215" s="32" t="str">
        <f ca="1">_xll.VFORMULA(B215)</f>
        <v/>
      </c>
    </row>
    <row r="216" spans="1:26">
      <c r="A216" s="3"/>
      <c r="K216" t="s">
        <v>158</v>
      </c>
      <c r="L216" s="32" t="str">
        <f ca="1">_xll.VFORMULA(B216)</f>
        <v/>
      </c>
    </row>
    <row r="217" spans="1:26" ht="12.75" thickBot="1">
      <c r="A217" s="3" t="s">
        <v>27</v>
      </c>
      <c r="B217" t="s">
        <v>39</v>
      </c>
      <c r="E217" t="s">
        <v>37</v>
      </c>
      <c r="K217" s="22" t="s">
        <v>40</v>
      </c>
      <c r="L217" s="32" t="str">
        <f ca="1">_xll.VFORMULA(B217)</f>
        <v>CSNDs Year 3</v>
      </c>
      <c r="O217" s="7"/>
      <c r="P217" s="7"/>
      <c r="R217" s="7"/>
      <c r="S217" s="7"/>
      <c r="T217" s="7"/>
      <c r="U217" s="7"/>
      <c r="V217" s="7"/>
      <c r="W217" s="7"/>
      <c r="X217" s="7"/>
      <c r="Y217" s="7"/>
      <c r="Z217" s="7"/>
    </row>
    <row r="218" spans="1:26">
      <c r="A218" s="3">
        <f t="shared" ref="A218:A225" si="24">A206</f>
        <v>1</v>
      </c>
      <c r="B218">
        <f t="array" aca="1" ref="B218:B225" ca="1">MMULT(C218:J225,K218:K225)</f>
        <v>-1.290103786160318</v>
      </c>
      <c r="C218" s="8">
        <f t="shared" ref="C218:J225" si="25">C206</f>
        <v>0.4808937921282489</v>
      </c>
      <c r="D218" s="9">
        <f t="shared" si="25"/>
        <v>0.21894875190920501</v>
      </c>
      <c r="E218" s="9">
        <f t="shared" si="25"/>
        <v>-0.51614044674461168</v>
      </c>
      <c r="F218" s="9">
        <f t="shared" si="25"/>
        <v>0.23171175525097201</v>
      </c>
      <c r="G218" s="9">
        <f t="shared" si="25"/>
        <v>0.46494760434923926</v>
      </c>
      <c r="H218" s="9">
        <f t="shared" si="25"/>
        <v>-0.19176975305662358</v>
      </c>
      <c r="I218" s="9">
        <f t="shared" si="25"/>
        <v>-0.21862911652753708</v>
      </c>
      <c r="J218" s="9">
        <f t="shared" si="25"/>
        <v>-0.3161656256957639</v>
      </c>
      <c r="K218" s="19">
        <f t="shared" ref="K218:K225" ca="1" si="26">G181</f>
        <v>-1.2357466885143213</v>
      </c>
      <c r="L218" s="32" t="str">
        <f ca="1">_xll.VFORMULA(B218)</f>
        <v>=MMULT(C218:J225,K218:K225)</v>
      </c>
      <c r="O218" s="7"/>
      <c r="P218" s="7"/>
      <c r="R218" s="7"/>
      <c r="S218" s="7"/>
      <c r="T218" s="7"/>
      <c r="U218" s="7"/>
      <c r="V218" s="7"/>
      <c r="W218" s="7"/>
      <c r="X218" s="7"/>
      <c r="Y218" s="7"/>
      <c r="Z218" s="7"/>
    </row>
    <row r="219" spans="1:26">
      <c r="A219" s="3">
        <f t="shared" si="24"/>
        <v>2</v>
      </c>
      <c r="B219">
        <f ca="1"/>
        <v>0.10292889605754788</v>
      </c>
      <c r="C219" s="11">
        <f t="shared" si="25"/>
        <v>0</v>
      </c>
      <c r="D219" s="7">
        <f t="shared" si="25"/>
        <v>0.6732330280074218</v>
      </c>
      <c r="E219" s="7">
        <f t="shared" si="25"/>
        <v>-0.18292732258759309</v>
      </c>
      <c r="F219" s="7">
        <f t="shared" si="25"/>
        <v>-3.7860543398116106E-2</v>
      </c>
      <c r="G219" s="7">
        <f t="shared" si="25"/>
        <v>0.65463689184221141</v>
      </c>
      <c r="H219" s="7">
        <f t="shared" si="25"/>
        <v>9.8745137492950219E-2</v>
      </c>
      <c r="I219" s="7">
        <f t="shared" si="25"/>
        <v>8.1025401817443804E-2</v>
      </c>
      <c r="J219" s="7">
        <f t="shared" si="25"/>
        <v>-0.25883640745745423</v>
      </c>
      <c r="K219" s="20">
        <f t="shared" ca="1" si="26"/>
        <v>0.65701785912670008</v>
      </c>
      <c r="L219" s="32" t="str">
        <f ca="1">_xll.VFORMULA(B219)</f>
        <v>=MMULT(C218:J225,K218:K225)</v>
      </c>
      <c r="O219" s="7"/>
      <c r="P219" s="7"/>
      <c r="R219" s="7"/>
      <c r="S219" s="7"/>
      <c r="T219" s="7"/>
      <c r="U219" s="7"/>
      <c r="V219" s="7"/>
      <c r="W219" s="7"/>
      <c r="X219" s="7"/>
      <c r="Y219" s="7"/>
      <c r="Z219" s="7"/>
    </row>
    <row r="220" spans="1:26" s="7" customFormat="1">
      <c r="A220" s="3">
        <f t="shared" si="24"/>
        <v>3</v>
      </c>
      <c r="B220">
        <f ca="1"/>
        <v>0.86456887241015412</v>
      </c>
      <c r="C220" s="11">
        <f t="shared" si="25"/>
        <v>0</v>
      </c>
      <c r="D220" s="7">
        <f t="shared" si="25"/>
        <v>0</v>
      </c>
      <c r="E220" s="7">
        <f t="shared" si="25"/>
        <v>0.68665659155697278</v>
      </c>
      <c r="F220" s="7">
        <f t="shared" si="25"/>
        <v>-0.34913135124438271</v>
      </c>
      <c r="G220" s="7">
        <f t="shared" si="25"/>
        <v>0.21200725163335532</v>
      </c>
      <c r="H220" s="7">
        <f t="shared" si="25"/>
        <v>0.16990145228921383</v>
      </c>
      <c r="I220" s="7">
        <f t="shared" si="25"/>
        <v>0.48870920444373883</v>
      </c>
      <c r="J220" s="7">
        <f t="shared" si="25"/>
        <v>-0.30652856327997724</v>
      </c>
      <c r="K220" s="20">
        <f t="shared" ca="1" si="26"/>
        <v>1.6364492305090081</v>
      </c>
      <c r="L220" s="32" t="str">
        <f ca="1">_xll.VFORMULA(B220)</f>
        <v>=MMULT(C218:J225,K218:K225)</v>
      </c>
    </row>
    <row r="221" spans="1:26" s="7" customFormat="1">
      <c r="A221" s="3">
        <f t="shared" si="24"/>
        <v>4</v>
      </c>
      <c r="B221">
        <f ca="1"/>
        <v>0.20949753355718631</v>
      </c>
      <c r="C221" s="11">
        <f t="shared" si="25"/>
        <v>0</v>
      </c>
      <c r="D221" s="7">
        <f t="shared" si="25"/>
        <v>0</v>
      </c>
      <c r="E221" s="7">
        <f t="shared" si="25"/>
        <v>0</v>
      </c>
      <c r="F221" s="7">
        <f t="shared" si="25"/>
        <v>0.65769096004682803</v>
      </c>
      <c r="G221" s="7">
        <f t="shared" si="25"/>
        <v>0.65852477249882424</v>
      </c>
      <c r="H221" s="7">
        <f t="shared" si="25"/>
        <v>0.29488831011964878</v>
      </c>
      <c r="I221" s="7">
        <f t="shared" si="25"/>
        <v>-0.16110328289345077</v>
      </c>
      <c r="J221" s="7">
        <f t="shared" si="25"/>
        <v>-0.14447955521036224</v>
      </c>
      <c r="K221" s="20">
        <f t="shared" ca="1" si="26"/>
        <v>-0.10560776138075645</v>
      </c>
      <c r="L221" s="32" t="str">
        <f ca="1">_xll.VFORMULA(B221)</f>
        <v>=MMULT(C218:J225,K218:K225)</v>
      </c>
    </row>
    <row r="222" spans="1:26" s="7" customFormat="1">
      <c r="A222" s="3">
        <f t="shared" si="24"/>
        <v>5</v>
      </c>
      <c r="B222">
        <f ca="1"/>
        <v>-0.14280158052544889</v>
      </c>
      <c r="C222" s="11">
        <f t="shared" si="25"/>
        <v>0</v>
      </c>
      <c r="D222" s="7">
        <f t="shared" si="25"/>
        <v>0</v>
      </c>
      <c r="E222" s="7">
        <f t="shared" si="25"/>
        <v>0</v>
      </c>
      <c r="F222" s="7">
        <f t="shared" si="25"/>
        <v>0</v>
      </c>
      <c r="G222" s="7">
        <f t="shared" si="25"/>
        <v>0.17102602415247312</v>
      </c>
      <c r="H222" s="7">
        <f t="shared" si="25"/>
        <v>0.19970560858179409</v>
      </c>
      <c r="I222" s="7">
        <f t="shared" si="25"/>
        <v>0.27358192909716433</v>
      </c>
      <c r="J222" s="7">
        <f t="shared" si="25"/>
        <v>0.92521386556571183</v>
      </c>
      <c r="K222" s="20">
        <f t="shared" ca="1" si="26"/>
        <v>-7.9179739582947439E-2</v>
      </c>
      <c r="L222" s="32" t="str">
        <f ca="1">_xll.VFORMULA(B222)</f>
        <v>=MMULT(C218:J225,K218:K225)</v>
      </c>
    </row>
    <row r="223" spans="1:26" s="7" customFormat="1">
      <c r="A223" s="3">
        <f t="shared" si="24"/>
        <v>6</v>
      </c>
      <c r="B223">
        <f ca="1"/>
        <v>8.5006954937620421E-2</v>
      </c>
      <c r="C223" s="11">
        <f t="shared" si="25"/>
        <v>0</v>
      </c>
      <c r="D223" s="7">
        <f t="shared" si="25"/>
        <v>0</v>
      </c>
      <c r="E223" s="7">
        <f t="shared" si="25"/>
        <v>0</v>
      </c>
      <c r="F223" s="7">
        <f t="shared" si="25"/>
        <v>0</v>
      </c>
      <c r="G223" s="7">
        <f t="shared" si="25"/>
        <v>0</v>
      </c>
      <c r="H223" s="7">
        <f t="shared" si="25"/>
        <v>0.73902179848484018</v>
      </c>
      <c r="I223" s="7">
        <f t="shared" si="25"/>
        <v>0.46242310362406541</v>
      </c>
      <c r="J223" s="7">
        <f t="shared" si="25"/>
        <v>0.48990984333744442</v>
      </c>
      <c r="K223" s="20">
        <f t="shared" ca="1" si="26"/>
        <v>0.65483616767555064</v>
      </c>
      <c r="L223" s="32" t="str">
        <f ca="1">_xll.VFORMULA(B223)</f>
        <v>=MMULT(C218:J225,K218:K225)</v>
      </c>
    </row>
    <row r="224" spans="1:26" s="7" customFormat="1">
      <c r="A224" s="3">
        <f t="shared" si="24"/>
        <v>7</v>
      </c>
      <c r="B224">
        <f ca="1"/>
        <v>-0.69981171844066981</v>
      </c>
      <c r="C224" s="11">
        <f t="shared" si="25"/>
        <v>0</v>
      </c>
      <c r="D224" s="7">
        <f t="shared" si="25"/>
        <v>0</v>
      </c>
      <c r="E224" s="7">
        <f t="shared" si="25"/>
        <v>0</v>
      </c>
      <c r="F224" s="7">
        <f t="shared" si="25"/>
        <v>0</v>
      </c>
      <c r="G224" s="7">
        <f t="shared" si="25"/>
        <v>0</v>
      </c>
      <c r="H224" s="7">
        <f t="shared" si="25"/>
        <v>0</v>
      </c>
      <c r="I224" s="7">
        <f t="shared" si="25"/>
        <v>0.82469037020908698</v>
      </c>
      <c r="J224" s="7">
        <f t="shared" si="25"/>
        <v>0.56558447051205252</v>
      </c>
      <c r="K224" s="20">
        <f t="shared" ca="1" si="26"/>
        <v>-0.82265260833679843</v>
      </c>
      <c r="L224" s="32" t="str">
        <f ca="1">_xll.VFORMULA(B224)</f>
        <v>=MMULT(C218:J225,K218:K225)</v>
      </c>
    </row>
    <row r="225" spans="1:12" s="7" customFormat="1" ht="12.75" thickBot="1">
      <c r="A225" s="3">
        <f t="shared" si="24"/>
        <v>8</v>
      </c>
      <c r="B225">
        <f ca="1"/>
        <v>-3.779812818865036E-2</v>
      </c>
      <c r="C225" s="13">
        <f t="shared" si="25"/>
        <v>0</v>
      </c>
      <c r="D225" s="14">
        <f t="shared" si="25"/>
        <v>0</v>
      </c>
      <c r="E225" s="14">
        <f t="shared" si="25"/>
        <v>0</v>
      </c>
      <c r="F225" s="14">
        <f t="shared" si="25"/>
        <v>0</v>
      </c>
      <c r="G225" s="14">
        <f t="shared" si="25"/>
        <v>0</v>
      </c>
      <c r="H225" s="14">
        <f t="shared" si="25"/>
        <v>0</v>
      </c>
      <c r="I225" s="14">
        <f t="shared" si="25"/>
        <v>0</v>
      </c>
      <c r="J225" s="14">
        <f t="shared" si="25"/>
        <v>1</v>
      </c>
      <c r="K225" s="21">
        <f t="shared" ca="1" si="26"/>
        <v>-3.779812818865036E-2</v>
      </c>
      <c r="L225" s="32" t="str">
        <f ca="1">_xll.VFORMULA(B225)</f>
        <v>=MMULT(C218:J225,K218:K225)</v>
      </c>
    </row>
    <row r="226" spans="1:12" s="7" customFormat="1">
      <c r="B226"/>
    </row>
    <row r="227" spans="1:12" s="7" customFormat="1">
      <c r="A227" s="33" t="s">
        <v>144</v>
      </c>
    </row>
    <row r="228" spans="1:12" s="7" customFormat="1">
      <c r="A228" s="33" t="s">
        <v>128</v>
      </c>
    </row>
    <row r="229" spans="1:12" s="7" customFormat="1">
      <c r="A229" s="6" t="s">
        <v>130</v>
      </c>
      <c r="B229" s="6" t="s">
        <v>107</v>
      </c>
      <c r="C229" s="6" t="s">
        <v>108</v>
      </c>
      <c r="D229" s="43" t="s">
        <v>129</v>
      </c>
      <c r="E229" s="43"/>
      <c r="F229" s="43"/>
      <c r="G229" s="6"/>
      <c r="H229" s="6" t="s">
        <v>131</v>
      </c>
      <c r="I229" s="6"/>
    </row>
    <row r="230" spans="1:12" s="7" customFormat="1" ht="12.75" thickBot="1">
      <c r="A230" s="7" t="str">
        <f>B133</f>
        <v>CN Yield</v>
      </c>
      <c r="B230" s="7" t="s">
        <v>145</v>
      </c>
      <c r="D230" s="32"/>
      <c r="E230" s="32"/>
      <c r="F230" s="32"/>
      <c r="I230" s="7" t="s">
        <v>126</v>
      </c>
    </row>
    <row r="231" spans="1:12" s="7" customFormat="1">
      <c r="A231" s="7">
        <v>3</v>
      </c>
      <c r="B231" s="40">
        <f t="array" aca="1" ref="B231:B233" ca="1">MMULT(D231:F233,H231:H233)</f>
        <v>-1.3071495637512394</v>
      </c>
      <c r="D231" s="8">
        <f t="shared" ref="D231:F233" si="27">G134</f>
        <v>0.99855767299456744</v>
      </c>
      <c r="E231" s="9">
        <f t="shared" si="27"/>
        <v>5.3689605173389839E-2</v>
      </c>
      <c r="F231" s="10">
        <f t="shared" si="27"/>
        <v>0</v>
      </c>
      <c r="H231" s="40">
        <f ca="1">B218</f>
        <v>-1.290103786160318</v>
      </c>
      <c r="I231" s="27" t="s">
        <v>24</v>
      </c>
      <c r="K231" s="7" t="str">
        <f ca="1">_xll.VFORMULA(B231)</f>
        <v>=MMULT(D231:F233,H231:H233)</v>
      </c>
    </row>
    <row r="232" spans="1:12" s="7" customFormat="1">
      <c r="A232" s="7">
        <v>2</v>
      </c>
      <c r="B232" s="40">
        <f ca="1"/>
        <v>-0.41602066773061436</v>
      </c>
      <c r="D232" s="11">
        <f t="shared" si="27"/>
        <v>0</v>
      </c>
      <c r="E232" s="7">
        <f t="shared" si="27"/>
        <v>0.99856182164368579</v>
      </c>
      <c r="F232" s="12">
        <f t="shared" si="27"/>
        <v>5.3612389945270414E-2</v>
      </c>
      <c r="H232" s="40">
        <f ca="1">B206</f>
        <v>-0.35214505788322892</v>
      </c>
      <c r="I232" s="27" t="s">
        <v>25</v>
      </c>
      <c r="K232" s="7" t="str">
        <f ca="1">_xll.VFORMULA(B232)</f>
        <v>=MMULT(D231:F233,H231:H233)</v>
      </c>
    </row>
    <row r="233" spans="1:12" s="7" customFormat="1" ht="12.75" thickBot="1">
      <c r="A233" s="7">
        <v>1</v>
      </c>
      <c r="B233" s="40">
        <f ca="1"/>
        <v>-1.2008801941797373</v>
      </c>
      <c r="D233" s="13">
        <f t="shared" si="27"/>
        <v>0</v>
      </c>
      <c r="E233" s="14">
        <f t="shared" si="27"/>
        <v>0</v>
      </c>
      <c r="F233" s="15">
        <f t="shared" si="27"/>
        <v>1</v>
      </c>
      <c r="H233" s="40">
        <f ca="1">B194</f>
        <v>-1.2008801941797373</v>
      </c>
      <c r="I233" s="27" t="s">
        <v>26</v>
      </c>
      <c r="K233" s="7" t="str">
        <f ca="1">_xll.VFORMULA(B233)</f>
        <v>=MMULT(D231:F233,H231:H233)</v>
      </c>
    </row>
    <row r="234" spans="1:12" s="7" customFormat="1" ht="12.75" thickBot="1">
      <c r="A234" s="32" t="str">
        <f>B137</f>
        <v>SB Yield</v>
      </c>
      <c r="B234" s="40"/>
      <c r="H234" s="40"/>
      <c r="K234" s="7" t="str">
        <f ca="1">_xll.VFORMULA(B234)</f>
        <v/>
      </c>
    </row>
    <row r="235" spans="1:12" s="7" customFormat="1">
      <c r="A235" s="7">
        <v>3</v>
      </c>
      <c r="B235" s="40">
        <f t="array" aca="1" ref="B235:B237" ca="1">MMULT(D235:F237,H235:H237)</f>
        <v>5.9936377274008558E-2</v>
      </c>
      <c r="C235" s="32"/>
      <c r="D235" s="8">
        <f t="shared" ref="D235:F237" si="28">G138</f>
        <v>0.98290896049902854</v>
      </c>
      <c r="E235" s="9">
        <f t="shared" si="28"/>
        <v>-0.18409230122609455</v>
      </c>
      <c r="F235" s="10">
        <f t="shared" si="28"/>
        <v>0</v>
      </c>
      <c r="H235" s="40">
        <f ca="1">B219</f>
        <v>0.10292889605754788</v>
      </c>
      <c r="I235" s="27" t="s">
        <v>24</v>
      </c>
      <c r="K235" s="7" t="str">
        <f ca="1">_xll.VFORMULA(B235)</f>
        <v>=MMULT(D235:F237,H235:H237)</v>
      </c>
    </row>
    <row r="236" spans="1:12" s="7" customFormat="1">
      <c r="A236" s="7">
        <v>2</v>
      </c>
      <c r="B236" s="40">
        <f ca="1"/>
        <v>0.33629775928813066</v>
      </c>
      <c r="C236" s="32"/>
      <c r="D236" s="11">
        <f t="shared" si="28"/>
        <v>0</v>
      </c>
      <c r="E236" s="7">
        <f t="shared" si="28"/>
        <v>0.98347389760706161</v>
      </c>
      <c r="F236" s="12">
        <f t="shared" si="28"/>
        <v>-0.18104997300628045</v>
      </c>
      <c r="H236" s="40">
        <f ca="1">B207</f>
        <v>0.22398197361109237</v>
      </c>
      <c r="I236" s="27" t="s">
        <v>25</v>
      </c>
      <c r="K236" s="7" t="str">
        <f ca="1">_xll.VFORMULA(B236)</f>
        <v>=MMULT(D235:F237,H235:H237)</v>
      </c>
    </row>
    <row r="237" spans="1:12" s="7" customFormat="1" ht="12.75" thickBot="1">
      <c r="A237" s="7">
        <v>1</v>
      </c>
      <c r="B237" s="40">
        <f ca="1"/>
        <v>-0.64080282797436861</v>
      </c>
      <c r="C237" s="32"/>
      <c r="D237" s="13">
        <f t="shared" si="28"/>
        <v>0</v>
      </c>
      <c r="E237" s="14">
        <f t="shared" si="28"/>
        <v>0</v>
      </c>
      <c r="F237" s="15">
        <f t="shared" si="28"/>
        <v>1</v>
      </c>
      <c r="H237" s="40">
        <f ca="1">B195</f>
        <v>-0.64080282797436861</v>
      </c>
      <c r="I237" s="27" t="s">
        <v>26</v>
      </c>
      <c r="K237" s="7" t="str">
        <f ca="1">_xll.VFORMULA(B237)</f>
        <v>=MMULT(D235:F237,H235:H237)</v>
      </c>
    </row>
    <row r="238" spans="1:12" s="7" customFormat="1" ht="12.75" thickBot="1">
      <c r="A238" s="32" t="str">
        <f>B141</f>
        <v>WH Yield</v>
      </c>
      <c r="B238" s="40"/>
      <c r="C238" s="32"/>
      <c r="H238" s="40"/>
      <c r="K238" s="7" t="str">
        <f ca="1">_xll.VFORMULA(B238)</f>
        <v/>
      </c>
    </row>
    <row r="239" spans="1:12" s="7" customFormat="1">
      <c r="A239" s="7">
        <v>3</v>
      </c>
      <c r="B239" s="40">
        <f t="array" aca="1" ref="B239:B241" ca="1">MMULT(D239:F241,H239:H241)</f>
        <v>0.81835063050003243</v>
      </c>
      <c r="C239" s="32"/>
      <c r="D239" s="8">
        <f t="shared" ref="D239:F241" si="29">G142</f>
        <v>0.99283209562940666</v>
      </c>
      <c r="E239" s="9">
        <f t="shared" si="29"/>
        <v>-0.11951748779204138</v>
      </c>
      <c r="F239" s="10">
        <f t="shared" si="29"/>
        <v>0</v>
      </c>
      <c r="H239" s="40">
        <f ca="1">B220</f>
        <v>0.86456887241015412</v>
      </c>
      <c r="I239" s="27" t="s">
        <v>24</v>
      </c>
      <c r="K239" s="7" t="str">
        <f ca="1">_xll.VFORMULA(B239)</f>
        <v>=MMULT(D239:F241,H239:H241)</v>
      </c>
    </row>
    <row r="240" spans="1:12" s="7" customFormat="1">
      <c r="A240" s="7">
        <v>2</v>
      </c>
      <c r="B240" s="40">
        <f ca="1"/>
        <v>0.37450367207378676</v>
      </c>
      <c r="C240" s="32"/>
      <c r="D240" s="11">
        <f t="shared" si="29"/>
        <v>0</v>
      </c>
      <c r="E240" s="7">
        <f t="shared" si="29"/>
        <v>0.99293340231432303</v>
      </c>
      <c r="F240" s="12">
        <f t="shared" si="29"/>
        <v>-0.11867290578941221</v>
      </c>
      <c r="H240" s="40">
        <f ca="1">B208</f>
        <v>0.33485555670756817</v>
      </c>
      <c r="I240" s="27" t="s">
        <v>25</v>
      </c>
      <c r="K240" s="7" t="str">
        <f ca="1">_xll.VFORMULA(B240)</f>
        <v>=MMULT(D239:F241,H239:H241)</v>
      </c>
    </row>
    <row r="241" spans="1:11" s="7" customFormat="1" ht="12.75" thickBot="1">
      <c r="A241" s="7">
        <v>1</v>
      </c>
      <c r="B241" s="40">
        <f ca="1"/>
        <v>-0.35403535953556181</v>
      </c>
      <c r="C241" s="32"/>
      <c r="D241" s="13">
        <f t="shared" si="29"/>
        <v>0</v>
      </c>
      <c r="E241" s="14">
        <f t="shared" si="29"/>
        <v>0</v>
      </c>
      <c r="F241" s="15">
        <f t="shared" si="29"/>
        <v>1</v>
      </c>
      <c r="H241" s="40">
        <f ca="1">B196</f>
        <v>-0.35403535953556181</v>
      </c>
      <c r="I241" s="27" t="s">
        <v>26</v>
      </c>
      <c r="K241" s="7" t="str">
        <f ca="1">_xll.VFORMULA(B241)</f>
        <v>=MMULT(D239:F241,H239:H241)</v>
      </c>
    </row>
    <row r="242" spans="1:11" s="7" customFormat="1" ht="12.75" thickBot="1">
      <c r="A242" s="32" t="str">
        <f>B145</f>
        <v>GS Yield</v>
      </c>
      <c r="B242" s="40"/>
      <c r="C242" s="32"/>
      <c r="H242" s="40"/>
      <c r="K242" s="7" t="str">
        <f ca="1">_xll.VFORMULA(B242)</f>
        <v/>
      </c>
    </row>
    <row r="243" spans="1:11" s="7" customFormat="1">
      <c r="A243" s="7">
        <v>3</v>
      </c>
      <c r="B243" s="40">
        <f t="array" aca="1" ref="B243:B245" ca="1">MMULT(D243:F245,H243:H245)</f>
        <v>0.20818411885683694</v>
      </c>
      <c r="C243" s="32"/>
      <c r="D243" s="8">
        <f t="shared" ref="D243:F245" si="30">G146</f>
        <v>0.99991264207376462</v>
      </c>
      <c r="E243" s="9">
        <f t="shared" si="30"/>
        <v>1.3217723747431503E-2</v>
      </c>
      <c r="F243" s="10">
        <f t="shared" si="30"/>
        <v>0</v>
      </c>
      <c r="H243" s="40">
        <f ca="1">B221</f>
        <v>0.20949753355718631</v>
      </c>
      <c r="I243" s="27" t="s">
        <v>24</v>
      </c>
      <c r="K243" s="7" t="str">
        <f ca="1">_xll.VFORMULA(B243)</f>
        <v>=MMULT(D243:F245,H243:H245)</v>
      </c>
    </row>
    <row r="244" spans="1:11" s="7" customFormat="1">
      <c r="A244" s="7">
        <v>2</v>
      </c>
      <c r="B244" s="40">
        <f ca="1"/>
        <v>-9.8485345254343798E-2</v>
      </c>
      <c r="C244" s="32"/>
      <c r="D244" s="11">
        <f t="shared" si="30"/>
        <v>0</v>
      </c>
      <c r="E244" s="7">
        <f t="shared" si="30"/>
        <v>0.9999126573339131</v>
      </c>
      <c r="F244" s="12">
        <f t="shared" si="30"/>
        <v>1.3216569276199802E-2</v>
      </c>
      <c r="H244" s="40">
        <f ca="1">B209</f>
        <v>-9.7983091114160481E-2</v>
      </c>
      <c r="I244" s="27" t="s">
        <v>25</v>
      </c>
      <c r="K244" s="7" t="str">
        <f ca="1">_xll.VFORMULA(B244)</f>
        <v>=MMULT(D243:F245,H243:H245)</v>
      </c>
    </row>
    <row r="245" spans="1:11" s="7" customFormat="1" ht="12.75" thickBot="1">
      <c r="A245" s="7">
        <v>1</v>
      </c>
      <c r="B245" s="40">
        <f ca="1"/>
        <v>-3.8649382749616698E-2</v>
      </c>
      <c r="C245" s="32"/>
      <c r="D245" s="13">
        <f t="shared" si="30"/>
        <v>0</v>
      </c>
      <c r="E245" s="14">
        <f t="shared" si="30"/>
        <v>0</v>
      </c>
      <c r="F245" s="15">
        <f t="shared" si="30"/>
        <v>1</v>
      </c>
      <c r="H245" s="40">
        <f ca="1">B197</f>
        <v>-3.8649382749616698E-2</v>
      </c>
      <c r="I245" s="27" t="s">
        <v>26</v>
      </c>
      <c r="K245" s="7" t="str">
        <f ca="1">_xll.VFORMULA(B245)</f>
        <v>=MMULT(D243:F245,H243:H245)</v>
      </c>
    </row>
    <row r="246" spans="1:11" s="7" customFormat="1" ht="12.75" thickBot="1">
      <c r="A246" s="32" t="str">
        <f>B149</f>
        <v>CN Price</v>
      </c>
      <c r="B246" s="40"/>
      <c r="C246" s="32"/>
      <c r="H246" s="40"/>
      <c r="K246" s="7" t="str">
        <f ca="1">_xll.VFORMULA(B246)</f>
        <v/>
      </c>
    </row>
    <row r="247" spans="1:11" s="7" customFormat="1">
      <c r="A247" s="7">
        <v>3</v>
      </c>
      <c r="B247" s="40">
        <f t="array" aca="1" ref="B247:B249" ca="1">MMULT(D247:F249,H247:H249)</f>
        <v>-5.8967307262322827E-2</v>
      </c>
      <c r="C247" s="32"/>
      <c r="D247" s="8">
        <f t="shared" ref="D247:F249" si="31">G150</f>
        <v>0.98792718682574854</v>
      </c>
      <c r="E247" s="9">
        <f t="shared" si="31"/>
        <v>0.15491892566940443</v>
      </c>
      <c r="F247" s="10">
        <f t="shared" si="31"/>
        <v>0</v>
      </c>
      <c r="H247" s="40">
        <f ca="1">B222</f>
        <v>-0.14280158052544889</v>
      </c>
      <c r="I247" s="27" t="s">
        <v>24</v>
      </c>
      <c r="K247" s="7" t="str">
        <f ca="1">_xll.VFORMULA(B247)</f>
        <v>=MMULT(D247:F249,H247:H249)</v>
      </c>
    </row>
    <row r="248" spans="1:11" s="7" customFormat="1">
      <c r="A248" s="7">
        <v>2</v>
      </c>
      <c r="B248" s="40">
        <f ca="1"/>
        <v>0.69251376696308975</v>
      </c>
      <c r="C248" s="32"/>
      <c r="D248" s="11">
        <f t="shared" si="31"/>
        <v>0</v>
      </c>
      <c r="E248" s="7">
        <f t="shared" si="31"/>
        <v>0.98821182982732469</v>
      </c>
      <c r="F248" s="12">
        <f t="shared" si="31"/>
        <v>0.15309271501064545</v>
      </c>
      <c r="H248" s="40">
        <f ca="1">B210</f>
        <v>0.53002082286367669</v>
      </c>
      <c r="I248" s="27" t="s">
        <v>25</v>
      </c>
      <c r="K248" s="7" t="str">
        <f ca="1">_xll.VFORMULA(B248)</f>
        <v>=MMULT(D247:F249,H247:H249)</v>
      </c>
    </row>
    <row r="249" spans="1:11" s="7" customFormat="1" ht="12.75" thickBot="1">
      <c r="A249" s="7">
        <v>1</v>
      </c>
      <c r="B249" s="40">
        <f ca="1"/>
        <v>1.102213908366952</v>
      </c>
      <c r="C249" s="32"/>
      <c r="D249" s="13">
        <f t="shared" si="31"/>
        <v>0</v>
      </c>
      <c r="E249" s="14">
        <f t="shared" si="31"/>
        <v>0</v>
      </c>
      <c r="F249" s="15">
        <f t="shared" si="31"/>
        <v>1</v>
      </c>
      <c r="H249" s="40">
        <f ca="1">B198</f>
        <v>1.102213908366952</v>
      </c>
      <c r="I249" s="27" t="s">
        <v>26</v>
      </c>
      <c r="K249" s="7" t="str">
        <f ca="1">_xll.VFORMULA(B249)</f>
        <v>=MMULT(D247:F249,H247:H249)</v>
      </c>
    </row>
    <row r="250" spans="1:11" s="7" customFormat="1" ht="12.75" thickBot="1">
      <c r="A250" s="32" t="str">
        <f>B153</f>
        <v>SB Price</v>
      </c>
      <c r="B250" s="40"/>
      <c r="C250" s="32"/>
      <c r="H250" s="40"/>
      <c r="K250" s="7" t="str">
        <f ca="1">_xll.VFORMULA(B250)</f>
        <v/>
      </c>
    </row>
    <row r="251" spans="1:11" s="7" customFormat="1">
      <c r="A251" s="7">
        <v>3</v>
      </c>
      <c r="B251" s="40">
        <f t="array" aca="1" ref="B251:B253" ca="1">MMULT(D251:F253,H251:H253)</f>
        <v>0.19018623704529281</v>
      </c>
      <c r="C251" s="32"/>
      <c r="D251" s="8">
        <f t="shared" ref="D251:F253" si="32">G154</f>
        <v>0.98957199373336946</v>
      </c>
      <c r="E251" s="9">
        <f t="shared" si="32"/>
        <v>0.14403912391626125</v>
      </c>
      <c r="F251" s="10">
        <f t="shared" si="32"/>
        <v>0</v>
      </c>
      <c r="H251" s="40">
        <f ca="1">B223</f>
        <v>8.5006954937620421E-2</v>
      </c>
      <c r="I251" s="27" t="s">
        <v>24</v>
      </c>
      <c r="K251" s="7" t="str">
        <f ca="1">_xll.VFORMULA(B251)</f>
        <v>=MMULT(D251:F253,H251:H253)</v>
      </c>
    </row>
    <row r="252" spans="1:11" s="7" customFormat="1">
      <c r="A252" s="7">
        <v>2</v>
      </c>
      <c r="B252" s="40">
        <f ca="1"/>
        <v>1.0738132212973412</v>
      </c>
      <c r="C252" s="32"/>
      <c r="D252" s="11">
        <f t="shared" si="32"/>
        <v>0</v>
      </c>
      <c r="E252" s="7">
        <f t="shared" si="32"/>
        <v>0.98978504274255619</v>
      </c>
      <c r="F252" s="12">
        <f t="shared" si="32"/>
        <v>0.14256777042205698</v>
      </c>
      <c r="H252" s="40">
        <f ca="1">B211</f>
        <v>0.73636753878155758</v>
      </c>
      <c r="I252" s="27" t="s">
        <v>25</v>
      </c>
      <c r="K252" s="7" t="str">
        <f ca="1">_xll.VFORMULA(B252)</f>
        <v>=MMULT(D251:F253,H251:H253)</v>
      </c>
    </row>
    <row r="253" spans="1:11" s="7" customFormat="1" ht="12.75" thickBot="1">
      <c r="A253" s="7">
        <v>1</v>
      </c>
      <c r="B253" s="40">
        <f ca="1"/>
        <v>2.4196748285321839</v>
      </c>
      <c r="C253" s="32"/>
      <c r="D253" s="13">
        <f t="shared" si="32"/>
        <v>0</v>
      </c>
      <c r="E253" s="14">
        <f t="shared" si="32"/>
        <v>0</v>
      </c>
      <c r="F253" s="15">
        <f t="shared" si="32"/>
        <v>1</v>
      </c>
      <c r="H253" s="40">
        <f ca="1">B199</f>
        <v>2.4196748285321839</v>
      </c>
      <c r="I253" s="27" t="s">
        <v>26</v>
      </c>
      <c r="K253" s="7" t="str">
        <f ca="1">_xll.VFORMULA(B253)</f>
        <v>=MMULT(D251:F253,H251:H253)</v>
      </c>
    </row>
    <row r="254" spans="1:11" s="7" customFormat="1" ht="12.75" thickBot="1">
      <c r="A254" s="32" t="str">
        <f>B157</f>
        <v>WH Price</v>
      </c>
      <c r="B254" s="40"/>
      <c r="C254" s="32"/>
      <c r="H254" s="40"/>
      <c r="K254" s="7" t="str">
        <f ca="1">_xll.VFORMULA(B254)</f>
        <v/>
      </c>
    </row>
    <row r="255" spans="1:11" s="7" customFormat="1">
      <c r="A255" s="7">
        <v>3</v>
      </c>
      <c r="B255" s="40">
        <f t="array" aca="1" ref="B255:B257" ca="1">MMULT(D255:F257,H255:H257)</f>
        <v>-0.29092196889733479</v>
      </c>
      <c r="C255" s="32"/>
      <c r="D255" s="8">
        <f t="shared" ref="D255:F257" si="33">G158</f>
        <v>0.88424743135331041</v>
      </c>
      <c r="E255" s="9">
        <f t="shared" si="33"/>
        <v>0.46701871498374947</v>
      </c>
      <c r="F255" s="10">
        <f t="shared" si="33"/>
        <v>0</v>
      </c>
      <c r="H255" s="40">
        <f ca="1">B224</f>
        <v>-0.69981171844066981</v>
      </c>
      <c r="I255" s="27" t="s">
        <v>24</v>
      </c>
      <c r="K255" s="7" t="str">
        <f ca="1">_xll.VFORMULA(B255)</f>
        <v>=MMULT(D255:F257,H255:H257)</v>
      </c>
    </row>
    <row r="256" spans="1:11" s="7" customFormat="1">
      <c r="A256" s="7">
        <v>2</v>
      </c>
      <c r="B256" s="40">
        <f ca="1"/>
        <v>1.0836876524724182</v>
      </c>
      <c r="C256" s="32"/>
      <c r="D256" s="11">
        <f t="shared" si="33"/>
        <v>0</v>
      </c>
      <c r="E256" s="7">
        <f t="shared" si="33"/>
        <v>0.90606086634950911</v>
      </c>
      <c r="F256" s="12">
        <f t="shared" si="33"/>
        <v>0.42314738149961051</v>
      </c>
      <c r="H256" s="40">
        <f ca="1">B212</f>
        <v>0.70208052706449398</v>
      </c>
      <c r="I256" s="27" t="s">
        <v>25</v>
      </c>
      <c r="K256" s="7" t="str">
        <f ca="1">_xll.VFORMULA(B256)</f>
        <v>=MMULT(D255:F257,H255:H257)</v>
      </c>
    </row>
    <row r="257" spans="1:12" s="7" customFormat="1" ht="12.75" thickBot="1">
      <c r="A257" s="7">
        <v>1</v>
      </c>
      <c r="B257" s="40">
        <f ca="1"/>
        <v>1.0576928546434945</v>
      </c>
      <c r="C257" s="32"/>
      <c r="D257" s="13">
        <f t="shared" si="33"/>
        <v>0</v>
      </c>
      <c r="E257" s="14">
        <f t="shared" si="33"/>
        <v>0</v>
      </c>
      <c r="F257" s="15">
        <f t="shared" si="33"/>
        <v>1</v>
      </c>
      <c r="H257" s="40">
        <f ca="1">B200</f>
        <v>1.0576928546434945</v>
      </c>
      <c r="I257" s="27" t="s">
        <v>26</v>
      </c>
      <c r="K257" s="7" t="str">
        <f ca="1">_xll.VFORMULA(B257)</f>
        <v>=MMULT(D255:F257,H255:H257)</v>
      </c>
    </row>
    <row r="258" spans="1:12" s="7" customFormat="1" ht="12.75" thickBot="1">
      <c r="A258" s="32" t="str">
        <f>B161</f>
        <v>GS Price</v>
      </c>
      <c r="B258" s="40"/>
      <c r="C258" s="32"/>
      <c r="H258" s="40"/>
      <c r="K258" s="7" t="str">
        <f ca="1">_xll.VFORMULA(B258)</f>
        <v/>
      </c>
    </row>
    <row r="259" spans="1:12" s="7" customFormat="1">
      <c r="A259" s="7">
        <v>3</v>
      </c>
      <c r="B259" s="40">
        <f t="array" aca="1" ref="B259:B261" ca="1">MMULT(D259:F261,H259:H261)</f>
        <v>-7.7379365504967768E-2</v>
      </c>
      <c r="C259" s="32"/>
      <c r="D259" s="8">
        <f t="shared" ref="D259:F261" si="34">G162</f>
        <v>0.98716040646433856</v>
      </c>
      <c r="E259" s="9">
        <f t="shared" si="34"/>
        <v>-0.15973206287142769</v>
      </c>
      <c r="F259" s="10">
        <f t="shared" si="34"/>
        <v>0</v>
      </c>
      <c r="H259" s="40">
        <f ca="1">B225</f>
        <v>-3.779812818865036E-2</v>
      </c>
      <c r="I259" s="27" t="s">
        <v>24</v>
      </c>
      <c r="K259" s="7" t="str">
        <f ca="1">_xll.VFORMULA(B259)</f>
        <v>=MMULT(D259:F261,H259:H261)</v>
      </c>
    </row>
    <row r="260" spans="1:12" s="7" customFormat="1">
      <c r="A260" s="7">
        <v>2</v>
      </c>
      <c r="B260" s="40">
        <f ca="1"/>
        <v>0.14864607664703408</v>
      </c>
      <c r="C260" s="32"/>
      <c r="D260" s="11">
        <f t="shared" si="34"/>
        <v>0</v>
      </c>
      <c r="E260" s="7">
        <f t="shared" si="34"/>
        <v>0.98748187482504746</v>
      </c>
      <c r="F260" s="12">
        <f t="shared" si="34"/>
        <v>-0.15773251691394977</v>
      </c>
      <c r="H260" s="40">
        <f ca="1">B213</f>
        <v>0.250835988707659</v>
      </c>
      <c r="I260" s="27" t="s">
        <v>25</v>
      </c>
      <c r="K260" s="7" t="str">
        <f ca="1">_xll.VFORMULA(B260)</f>
        <v>=MMULT(D259:F261,H259:H261)</v>
      </c>
    </row>
    <row r="261" spans="1:12" s="7" customFormat="1" ht="12.75" thickBot="1">
      <c r="A261" s="7">
        <v>1</v>
      </c>
      <c r="B261" s="40">
        <f ca="1"/>
        <v>0.62796129608225093</v>
      </c>
      <c r="C261" s="32"/>
      <c r="D261" s="13">
        <f t="shared" si="34"/>
        <v>0</v>
      </c>
      <c r="E261" s="14">
        <f t="shared" si="34"/>
        <v>0</v>
      </c>
      <c r="F261" s="15">
        <f t="shared" si="34"/>
        <v>1</v>
      </c>
      <c r="H261" s="40">
        <f ca="1">B201</f>
        <v>0.62796129608225093</v>
      </c>
      <c r="I261" s="27" t="s">
        <v>26</v>
      </c>
      <c r="K261" s="7" t="str">
        <f ca="1">_xll.VFORMULA(B261)</f>
        <v>=MMULT(D259:F261,H259:H261)</v>
      </c>
    </row>
    <row r="262" spans="1:12" s="7" customFormat="1">
      <c r="D262" s="32"/>
    </row>
    <row r="263" spans="1:12" s="7" customFormat="1">
      <c r="B263" s="32"/>
      <c r="D263" s="32"/>
    </row>
    <row r="264" spans="1:12" s="7" customFormat="1">
      <c r="A264" s="1" t="s">
        <v>146</v>
      </c>
    </row>
    <row r="265" spans="1:12">
      <c r="A265" t="s">
        <v>176</v>
      </c>
    </row>
    <row r="266" spans="1:12" ht="12.75" thickBot="1">
      <c r="B266" s="1" t="s">
        <v>28</v>
      </c>
      <c r="C266" s="1"/>
      <c r="D266" s="1" t="s">
        <v>109</v>
      </c>
      <c r="I266" s="6" t="s">
        <v>168</v>
      </c>
      <c r="J266" s="6"/>
      <c r="K266" s="6" t="s">
        <v>167</v>
      </c>
      <c r="L266" s="6"/>
    </row>
    <row r="267" spans="1:12">
      <c r="A267" s="3" t="s">
        <v>65</v>
      </c>
      <c r="B267" s="46">
        <f t="shared" ref="B267:B290" ca="1" si="35">NORMSDIST(D267)</f>
        <v>9.5580960497088086E-2</v>
      </c>
      <c r="C267" s="3" t="s">
        <v>41</v>
      </c>
      <c r="D267" s="39">
        <f ca="1">B231</f>
        <v>-1.3071495637512394</v>
      </c>
      <c r="E267" s="3" t="s">
        <v>24</v>
      </c>
      <c r="I267" t="str">
        <f ca="1">_xll.VFORMULA(B267)</f>
        <v>=NORMSDIST(D267)</v>
      </c>
      <c r="K267" t="str">
        <f ca="1">_xll.VFORMULA(D267)</f>
        <v>=B231</v>
      </c>
    </row>
    <row r="268" spans="1:12">
      <c r="A268" s="3" t="s">
        <v>66</v>
      </c>
      <c r="B268" s="47">
        <f t="shared" ca="1" si="35"/>
        <v>0.52389684645651069</v>
      </c>
      <c r="C268" s="3" t="s">
        <v>42</v>
      </c>
      <c r="D268" s="39">
        <f ca="1">B235</f>
        <v>5.9936377274008558E-2</v>
      </c>
      <c r="E268" s="3" t="s">
        <v>24</v>
      </c>
      <c r="I268" t="str">
        <f ca="1">_xll.VFORMULA(B268)</f>
        <v>=NORMSDIST(D268)</v>
      </c>
      <c r="K268" t="str">
        <f ca="1">_xll.VFORMULA(D268)</f>
        <v>=B235</v>
      </c>
    </row>
    <row r="269" spans="1:12">
      <c r="A269" s="3" t="s">
        <v>67</v>
      </c>
      <c r="B269" s="47">
        <f t="shared" ca="1" si="35"/>
        <v>0.7934214982865111</v>
      </c>
      <c r="C269" s="3" t="s">
        <v>43</v>
      </c>
      <c r="D269" s="39">
        <f ca="1">B239</f>
        <v>0.81835063050003243</v>
      </c>
      <c r="E269" s="3" t="s">
        <v>24</v>
      </c>
      <c r="I269" t="str">
        <f ca="1">_xll.VFORMULA(B269)</f>
        <v>=NORMSDIST(D269)</v>
      </c>
      <c r="K269" t="str">
        <f ca="1">_xll.VFORMULA(D269)</f>
        <v>=B239</v>
      </c>
    </row>
    <row r="270" spans="1:12">
      <c r="A270" s="3" t="s">
        <v>68</v>
      </c>
      <c r="B270" s="47">
        <f t="shared" ca="1" si="35"/>
        <v>0.58245739587479795</v>
      </c>
      <c r="C270" s="3" t="s">
        <v>44</v>
      </c>
      <c r="D270" s="39">
        <f ca="1">B243</f>
        <v>0.20818411885683694</v>
      </c>
      <c r="E270" s="3" t="s">
        <v>24</v>
      </c>
      <c r="I270" t="str">
        <f ca="1">_xll.VFORMULA(B270)</f>
        <v>=NORMSDIST(D270)</v>
      </c>
      <c r="K270" t="str">
        <f ca="1">_xll.VFORMULA(D270)</f>
        <v>=B243</v>
      </c>
    </row>
    <row r="271" spans="1:12">
      <c r="A271" s="3" t="s">
        <v>69</v>
      </c>
      <c r="B271" s="47">
        <f t="shared" ca="1" si="35"/>
        <v>0.47648907390382056</v>
      </c>
      <c r="C271" s="3" t="s">
        <v>45</v>
      </c>
      <c r="D271" s="39">
        <f ca="1">B247</f>
        <v>-5.8967307262322827E-2</v>
      </c>
      <c r="E271" s="3" t="s">
        <v>24</v>
      </c>
      <c r="I271" t="str">
        <f ca="1">_xll.VFORMULA(B271)</f>
        <v>=NORMSDIST(D271)</v>
      </c>
      <c r="K271" t="str">
        <f ca="1">_xll.VFORMULA(D271)</f>
        <v>=B247</v>
      </c>
    </row>
    <row r="272" spans="1:12">
      <c r="A272" s="3" t="s">
        <v>70</v>
      </c>
      <c r="B272" s="47">
        <f t="shared" ca="1" si="35"/>
        <v>0.57541840222978824</v>
      </c>
      <c r="C272" s="3" t="s">
        <v>46</v>
      </c>
      <c r="D272" s="39">
        <f ca="1">B251</f>
        <v>0.19018623704529281</v>
      </c>
      <c r="E272" s="3" t="s">
        <v>24</v>
      </c>
      <c r="I272" t="str">
        <f ca="1">_xll.VFORMULA(B272)</f>
        <v>=NORMSDIST(D272)</v>
      </c>
      <c r="K272" t="str">
        <f ca="1">_xll.VFORMULA(D272)</f>
        <v>=B251</v>
      </c>
    </row>
    <row r="273" spans="1:11">
      <c r="A273" s="3" t="s">
        <v>71</v>
      </c>
      <c r="B273" s="47">
        <f t="shared" ca="1" si="35"/>
        <v>0.38555549945634393</v>
      </c>
      <c r="C273" s="3" t="s">
        <v>47</v>
      </c>
      <c r="D273" s="39">
        <f ca="1">B255</f>
        <v>-0.29092196889733479</v>
      </c>
      <c r="E273" s="3" t="s">
        <v>24</v>
      </c>
      <c r="I273" t="str">
        <f ca="1">_xll.VFORMULA(B273)</f>
        <v>=NORMSDIST(D273)</v>
      </c>
      <c r="K273" t="str">
        <f ca="1">_xll.VFORMULA(D273)</f>
        <v>=B255</v>
      </c>
    </row>
    <row r="274" spans="1:11" ht="12.75" thickBot="1">
      <c r="A274" s="36" t="s">
        <v>72</v>
      </c>
      <c r="B274" s="48">
        <f t="shared" ca="1" si="35"/>
        <v>0.46916087775012805</v>
      </c>
      <c r="C274" s="36" t="s">
        <v>48</v>
      </c>
      <c r="D274" s="45">
        <f ca="1">B259</f>
        <v>-7.7379365504967768E-2</v>
      </c>
      <c r="E274" s="36" t="s">
        <v>24</v>
      </c>
      <c r="I274" t="str">
        <f ca="1">_xll.VFORMULA(B274)</f>
        <v>=NORMSDIST(D274)</v>
      </c>
      <c r="K274" t="str">
        <f ca="1">_xll.VFORMULA(D274)</f>
        <v>=B259</v>
      </c>
    </row>
    <row r="275" spans="1:11">
      <c r="A275" s="3" t="s">
        <v>73</v>
      </c>
      <c r="B275" s="47">
        <f t="shared" ca="1" si="35"/>
        <v>0.33869743985709566</v>
      </c>
      <c r="C275" s="3" t="s">
        <v>49</v>
      </c>
      <c r="D275" s="39">
        <f ca="1">B232</f>
        <v>-0.41602066773061436</v>
      </c>
      <c r="E275" s="27" t="s">
        <v>25</v>
      </c>
      <c r="I275" t="str">
        <f ca="1">_xll.VFORMULA(B275)</f>
        <v>=NORMSDIST(D275)</v>
      </c>
      <c r="K275" t="str">
        <f ca="1">_xll.VFORMULA(D275)</f>
        <v>=B232</v>
      </c>
    </row>
    <row r="276" spans="1:11">
      <c r="A276" s="3" t="s">
        <v>74</v>
      </c>
      <c r="B276" s="47">
        <f t="shared" ca="1" si="35"/>
        <v>0.63167683026862798</v>
      </c>
      <c r="C276" s="3" t="s">
        <v>50</v>
      </c>
      <c r="D276" s="39">
        <f ca="1">B236</f>
        <v>0.33629775928813066</v>
      </c>
      <c r="E276" s="27" t="s">
        <v>25</v>
      </c>
      <c r="I276" t="str">
        <f ca="1">_xll.VFORMULA(B276)</f>
        <v>=NORMSDIST(D276)</v>
      </c>
      <c r="K276" t="str">
        <f ca="1">_xll.VFORMULA(D276)</f>
        <v>=B236</v>
      </c>
    </row>
    <row r="277" spans="1:11">
      <c r="A277" s="3" t="s">
        <v>75</v>
      </c>
      <c r="B277" s="47">
        <f t="shared" ca="1" si="35"/>
        <v>0.64598518743602429</v>
      </c>
      <c r="C277" s="3" t="s">
        <v>51</v>
      </c>
      <c r="D277" s="39">
        <f ca="1">B240</f>
        <v>0.37450367207378676</v>
      </c>
      <c r="E277" s="27" t="s">
        <v>25</v>
      </c>
      <c r="I277" t="str">
        <f ca="1">_xll.VFORMULA(B277)</f>
        <v>=NORMSDIST(D277)</v>
      </c>
      <c r="K277" t="str">
        <f ca="1">_xll.VFORMULA(D277)</f>
        <v>=B240</v>
      </c>
    </row>
    <row r="278" spans="1:11">
      <c r="A278" s="3" t="s">
        <v>76</v>
      </c>
      <c r="B278" s="47">
        <f t="shared" ca="1" si="35"/>
        <v>0.4607734540891959</v>
      </c>
      <c r="C278" s="3" t="s">
        <v>52</v>
      </c>
      <c r="D278" s="39">
        <f ca="1">B244</f>
        <v>-9.8485345254343798E-2</v>
      </c>
      <c r="E278" s="27" t="s">
        <v>25</v>
      </c>
      <c r="I278" t="str">
        <f ca="1">_xll.VFORMULA(B278)</f>
        <v>=NORMSDIST(D278)</v>
      </c>
      <c r="K278" t="str">
        <f ca="1">_xll.VFORMULA(D278)</f>
        <v>=B244</v>
      </c>
    </row>
    <row r="279" spans="1:11">
      <c r="A279" s="3" t="s">
        <v>77</v>
      </c>
      <c r="B279" s="47">
        <f t="shared" ca="1" si="35"/>
        <v>0.75569262832112782</v>
      </c>
      <c r="C279" s="3" t="s">
        <v>53</v>
      </c>
      <c r="D279" s="39">
        <f ca="1">B248</f>
        <v>0.69251376696308975</v>
      </c>
      <c r="E279" s="27" t="s">
        <v>25</v>
      </c>
      <c r="I279" t="str">
        <f ca="1">_xll.VFORMULA(B279)</f>
        <v>=NORMSDIST(D279)</v>
      </c>
      <c r="K279" t="str">
        <f ca="1">_xll.VFORMULA(D279)</f>
        <v>=B248</v>
      </c>
    </row>
    <row r="280" spans="1:11">
      <c r="A280" s="3" t="s">
        <v>78</v>
      </c>
      <c r="B280" s="47">
        <f t="shared" ca="1" si="35"/>
        <v>0.85854679848996696</v>
      </c>
      <c r="C280" s="3" t="s">
        <v>54</v>
      </c>
      <c r="D280" s="39">
        <f ca="1">B252</f>
        <v>1.0738132212973412</v>
      </c>
      <c r="E280" s="27" t="s">
        <v>25</v>
      </c>
      <c r="I280" t="str">
        <f ca="1">_xll.VFORMULA(B280)</f>
        <v>=NORMSDIST(D280)</v>
      </c>
      <c r="K280" t="str">
        <f ca="1">_xll.VFORMULA(D280)</f>
        <v>=B252</v>
      </c>
    </row>
    <row r="281" spans="1:11">
      <c r="A281" s="3" t="s">
        <v>79</v>
      </c>
      <c r="B281" s="47">
        <f t="shared" ca="1" si="35"/>
        <v>0.86074834392874533</v>
      </c>
      <c r="C281" s="3" t="s">
        <v>55</v>
      </c>
      <c r="D281" s="39">
        <f ca="1">B256</f>
        <v>1.0836876524724182</v>
      </c>
      <c r="E281" s="27" t="s">
        <v>25</v>
      </c>
      <c r="I281" t="str">
        <f ca="1">_xll.VFORMULA(B281)</f>
        <v>=NORMSDIST(D281)</v>
      </c>
      <c r="K281" t="str">
        <f ca="1">_xll.VFORMULA(D281)</f>
        <v>=B256</v>
      </c>
    </row>
    <row r="282" spans="1:11" ht="12.75" thickBot="1">
      <c r="A282" s="36" t="s">
        <v>80</v>
      </c>
      <c r="B282" s="48">
        <f t="shared" ca="1" si="35"/>
        <v>0.55908354351713829</v>
      </c>
      <c r="C282" s="36" t="s">
        <v>56</v>
      </c>
      <c r="D282" s="45">
        <f ca="1">B260</f>
        <v>0.14864607664703408</v>
      </c>
      <c r="E282" s="36" t="s">
        <v>25</v>
      </c>
      <c r="I282" t="str">
        <f ca="1">_xll.VFORMULA(B282)</f>
        <v>=NORMSDIST(D282)</v>
      </c>
      <c r="K282" t="str">
        <f ca="1">_xll.VFORMULA(D282)</f>
        <v>=B260</v>
      </c>
    </row>
    <row r="283" spans="1:11">
      <c r="A283" s="3" t="s">
        <v>81</v>
      </c>
      <c r="B283" s="47">
        <f t="shared" ca="1" si="35"/>
        <v>0.11489883904303755</v>
      </c>
      <c r="C283" s="3" t="s">
        <v>57</v>
      </c>
      <c r="D283" s="39">
        <f ca="1">B233</f>
        <v>-1.2008801941797373</v>
      </c>
      <c r="E283" s="44" t="s">
        <v>26</v>
      </c>
      <c r="I283" t="str">
        <f ca="1">_xll.VFORMULA(B283)</f>
        <v>=NORMSDIST(D283)</v>
      </c>
      <c r="K283" t="str">
        <f ca="1">_xll.VFORMULA(D283)</f>
        <v>=B233</v>
      </c>
    </row>
    <row r="284" spans="1:11">
      <c r="A284" s="3" t="s">
        <v>82</v>
      </c>
      <c r="B284" s="47">
        <f t="shared" ca="1" si="35"/>
        <v>0.26082539767463375</v>
      </c>
      <c r="C284" s="3" t="s">
        <v>58</v>
      </c>
      <c r="D284" s="39">
        <f ca="1">B237</f>
        <v>-0.64080282797436861</v>
      </c>
      <c r="E284" s="44" t="s">
        <v>26</v>
      </c>
      <c r="I284" t="str">
        <f ca="1">_xll.VFORMULA(B284)</f>
        <v>=NORMSDIST(D284)</v>
      </c>
      <c r="K284" t="str">
        <f ca="1">_xll.VFORMULA(D284)</f>
        <v>=B237</v>
      </c>
    </row>
    <row r="285" spans="1:11">
      <c r="A285" s="3" t="s">
        <v>83</v>
      </c>
      <c r="B285" s="47">
        <f t="shared" ca="1" si="35"/>
        <v>0.36165619204508692</v>
      </c>
      <c r="C285" s="3" t="s">
        <v>59</v>
      </c>
      <c r="D285" s="39">
        <f ca="1">B241</f>
        <v>-0.35403535953556181</v>
      </c>
      <c r="E285" s="44" t="s">
        <v>26</v>
      </c>
      <c r="I285" t="str">
        <f ca="1">_xll.VFORMULA(B285)</f>
        <v>=NORMSDIST(D285)</v>
      </c>
      <c r="K285" t="str">
        <f ca="1">_xll.VFORMULA(D285)</f>
        <v>=B241</v>
      </c>
    </row>
    <row r="286" spans="1:11">
      <c r="A286" s="3" t="s">
        <v>84</v>
      </c>
      <c r="B286" s="47">
        <f t="shared" ca="1" si="35"/>
        <v>0.48458496497037984</v>
      </c>
      <c r="C286" s="3" t="s">
        <v>60</v>
      </c>
      <c r="D286" s="39">
        <f ca="1">B245</f>
        <v>-3.8649382749616698E-2</v>
      </c>
      <c r="E286" s="44" t="s">
        <v>26</v>
      </c>
      <c r="I286" t="str">
        <f ca="1">_xll.VFORMULA(B286)</f>
        <v>=NORMSDIST(D286)</v>
      </c>
      <c r="K286" t="str">
        <f ca="1">_xll.VFORMULA(D286)</f>
        <v>=B245</v>
      </c>
    </row>
    <row r="287" spans="1:11">
      <c r="A287" s="3" t="s">
        <v>85</v>
      </c>
      <c r="B287" s="47">
        <f t="shared" ca="1" si="35"/>
        <v>0.86481565661608051</v>
      </c>
      <c r="C287" s="3" t="s">
        <v>61</v>
      </c>
      <c r="D287" s="39">
        <f ca="1">B249</f>
        <v>1.102213908366952</v>
      </c>
      <c r="E287" s="44" t="s">
        <v>26</v>
      </c>
      <c r="I287" t="str">
        <f ca="1">_xll.VFORMULA(B287)</f>
        <v>=NORMSDIST(D287)</v>
      </c>
      <c r="K287" t="str">
        <f ca="1">_xll.VFORMULA(D287)</f>
        <v>=B249</v>
      </c>
    </row>
    <row r="288" spans="1:11">
      <c r="A288" s="3" t="s">
        <v>86</v>
      </c>
      <c r="B288" s="47">
        <f t="shared" ca="1" si="35"/>
        <v>0.99223280432690864</v>
      </c>
      <c r="C288" s="3" t="s">
        <v>62</v>
      </c>
      <c r="D288" s="39">
        <f ca="1">B253</f>
        <v>2.4196748285321839</v>
      </c>
      <c r="E288" s="44" t="s">
        <v>26</v>
      </c>
      <c r="I288" t="str">
        <f ca="1">_xll.VFORMULA(B288)</f>
        <v>=NORMSDIST(D288)</v>
      </c>
      <c r="K288" t="str">
        <f ca="1">_xll.VFORMULA(D288)</f>
        <v>=B253</v>
      </c>
    </row>
    <row r="289" spans="1:11">
      <c r="A289" s="3" t="s">
        <v>87</v>
      </c>
      <c r="B289" s="47">
        <f t="shared" ca="1" si="35"/>
        <v>0.85490225304743772</v>
      </c>
      <c r="C289" s="3" t="s">
        <v>63</v>
      </c>
      <c r="D289" s="39">
        <f ca="1">B257</f>
        <v>1.0576928546434945</v>
      </c>
      <c r="E289" s="44" t="s">
        <v>26</v>
      </c>
      <c r="I289" t="str">
        <f ca="1">_xll.VFORMULA(B289)</f>
        <v>=NORMSDIST(D289)</v>
      </c>
      <c r="K289" t="str">
        <f ca="1">_xll.VFORMULA(D289)</f>
        <v>=B257</v>
      </c>
    </row>
    <row r="290" spans="1:11" ht="12.75" thickBot="1">
      <c r="A290" s="3" t="s">
        <v>88</v>
      </c>
      <c r="B290" s="48">
        <f t="shared" ca="1" si="35"/>
        <v>0.73498535258628039</v>
      </c>
      <c r="C290" s="3" t="s">
        <v>64</v>
      </c>
      <c r="D290" s="39">
        <f ca="1">B261</f>
        <v>0.62796129608225093</v>
      </c>
      <c r="E290" s="44" t="s">
        <v>26</v>
      </c>
      <c r="I290" t="str">
        <f ca="1">_xll.VFORMULA(B290)</f>
        <v>=NORMSDIST(D290)</v>
      </c>
      <c r="K290" t="str">
        <f ca="1">_xll.VFORMULA(D290)</f>
        <v>=B261</v>
      </c>
    </row>
    <row r="291" spans="1:11">
      <c r="K291" t="str">
        <f ca="1">_xll.VFORMULA(E291)</f>
        <v/>
      </c>
    </row>
    <row r="294" spans="1:11">
      <c r="A294" s="1" t="s">
        <v>147</v>
      </c>
    </row>
    <row r="295" spans="1:11">
      <c r="B295" s="6" t="s">
        <v>30</v>
      </c>
      <c r="C295" s="6" t="s">
        <v>27</v>
      </c>
      <c r="D295" s="6" t="s">
        <v>29</v>
      </c>
      <c r="E295" s="6"/>
      <c r="F295" s="6" t="s">
        <v>28</v>
      </c>
    </row>
    <row r="296" spans="1:11">
      <c r="A296" t="s">
        <v>24</v>
      </c>
      <c r="B296" t="str">
        <f t="shared" ref="B296:B303" si="36">B105</f>
        <v>CN Yield</v>
      </c>
      <c r="C296" s="3">
        <v>1</v>
      </c>
      <c r="D296" s="4">
        <f ca="1">_xll.EMPIRICAL($C$73:$C$84,$C$89:$C$100,F296)</f>
        <v>-0.28763187826698561</v>
      </c>
      <c r="F296" s="4">
        <f t="shared" ref="F296:F319" ca="1" si="37">B267</f>
        <v>9.5580960497088086E-2</v>
      </c>
      <c r="I296" t="str">
        <f ca="1">_xll.VFORMULA(D296)</f>
        <v>=EMPIRICAL($C$73:$C$84,$C$89:$C$100,F296)</v>
      </c>
    </row>
    <row r="297" spans="1:11">
      <c r="A297" t="s">
        <v>24</v>
      </c>
      <c r="B297" t="str">
        <f t="shared" si="36"/>
        <v>SB Yield</v>
      </c>
      <c r="C297" s="3">
        <v>2</v>
      </c>
      <c r="D297" s="4">
        <f ca="1">_xll.EMPIRICAL($D$73:$D$84,$C$89:$C$100,F297)</f>
        <v>6.1234863686296021E-2</v>
      </c>
      <c r="F297" s="4">
        <f t="shared" ca="1" si="37"/>
        <v>0.52389684645651069</v>
      </c>
      <c r="I297" t="str">
        <f ca="1">_xll.VFORMULA(D297)</f>
        <v>=EMPIRICAL($D$73:$D$84,$C$89:$C$100,F297)</v>
      </c>
    </row>
    <row r="298" spans="1:11">
      <c r="A298" t="s">
        <v>24</v>
      </c>
      <c r="B298" t="str">
        <f t="shared" si="36"/>
        <v>WH Yield</v>
      </c>
      <c r="C298" s="3">
        <v>3</v>
      </c>
      <c r="D298" s="4">
        <f ca="1">_xll.EMPIRICAL($E$73:$E$84,$C$89:$C$100,F298)</f>
        <v>0.1027460565012427</v>
      </c>
      <c r="F298" s="4">
        <f t="shared" ca="1" si="37"/>
        <v>0.7934214982865111</v>
      </c>
      <c r="I298" t="str">
        <f ca="1">_xll.VFORMULA(D298)</f>
        <v>=EMPIRICAL($E$73:$E$84,$C$89:$C$100,F298)</v>
      </c>
    </row>
    <row r="299" spans="1:11">
      <c r="A299" t="s">
        <v>24</v>
      </c>
      <c r="B299" t="str">
        <f t="shared" si="36"/>
        <v>GS Yield</v>
      </c>
      <c r="C299" s="3">
        <v>4</v>
      </c>
      <c r="D299" s="4">
        <f ca="1">_xll.EMPIRICAL($F$73:$F$84,$C$89:$C$100,F299)</f>
        <v>0.29719575656663416</v>
      </c>
      <c r="F299" s="4">
        <f t="shared" ca="1" si="37"/>
        <v>0.58245739587479795</v>
      </c>
      <c r="I299" t="str">
        <f ca="1">_xll.VFORMULA(D299)</f>
        <v>=EMPIRICAL($F$73:$F$84,$C$89:$C$100,F299)</v>
      </c>
    </row>
    <row r="300" spans="1:11">
      <c r="A300" t="s">
        <v>24</v>
      </c>
      <c r="B300" t="str">
        <f t="shared" si="36"/>
        <v>CN Price</v>
      </c>
      <c r="C300" s="3">
        <v>5</v>
      </c>
      <c r="D300" s="4">
        <f ca="1">_xll.EMPIRICAL($G$73:$G$84,$C$89:$C$100,F300)</f>
        <v>-2.811810991310984E-2</v>
      </c>
      <c r="F300" s="4">
        <f t="shared" ca="1" si="37"/>
        <v>0.47648907390382056</v>
      </c>
      <c r="I300" t="str">
        <f ca="1">_xll.VFORMULA(D300)</f>
        <v>=EMPIRICAL($G$73:$G$84,$C$89:$C$100,F300)</v>
      </c>
    </row>
    <row r="301" spans="1:11">
      <c r="A301" t="s">
        <v>24</v>
      </c>
      <c r="B301" t="str">
        <f t="shared" si="36"/>
        <v>SB Price</v>
      </c>
      <c r="C301" s="3">
        <v>6</v>
      </c>
      <c r="D301" s="4">
        <f ca="1">_xll.EMPIRICAL($H$73:$H$84,$C$89:$C$100,F301)</f>
        <v>2.8890056401887666E-2</v>
      </c>
      <c r="F301" s="4">
        <f t="shared" ca="1" si="37"/>
        <v>0.57541840222978824</v>
      </c>
      <c r="I301" t="str">
        <f ca="1">_xll.VFORMULA(D301)</f>
        <v>=EMPIRICAL($H$73:$H$84,$C$89:$C$100,F301)</v>
      </c>
    </row>
    <row r="302" spans="1:11">
      <c r="A302" t="s">
        <v>24</v>
      </c>
      <c r="B302" t="str">
        <f t="shared" si="36"/>
        <v>WH Price</v>
      </c>
      <c r="C302" s="3">
        <v>7</v>
      </c>
      <c r="D302" s="4">
        <f ca="1">_xll.EMPIRICAL($I$73:$I$84,$C$89:$C$100,F302)</f>
        <v>-5.2518380134665754E-2</v>
      </c>
      <c r="F302" s="4">
        <f t="shared" ca="1" si="37"/>
        <v>0.38555549945634393</v>
      </c>
      <c r="I302" t="str">
        <f ca="1">_xll.VFORMULA(D302)</f>
        <v>=EMPIRICAL($I$73:$I$84,$C$89:$C$100,F302)</v>
      </c>
    </row>
    <row r="303" spans="1:11">
      <c r="A303" s="6" t="s">
        <v>24</v>
      </c>
      <c r="B303" s="6" t="str">
        <f t="shared" si="36"/>
        <v>GS Price</v>
      </c>
      <c r="C303" s="25">
        <v>8</v>
      </c>
      <c r="D303" s="49">
        <f ca="1">_xll.EMPIRICAL($J$73:$J$84,$C$89:$C$100,F303)</f>
        <v>-6.2428688940544333E-3</v>
      </c>
      <c r="E303" s="6"/>
      <c r="F303" s="49">
        <f t="shared" ca="1" si="37"/>
        <v>0.46916087775012805</v>
      </c>
      <c r="I303" t="str">
        <f ca="1">_xll.VFORMULA(D303)</f>
        <v>=EMPIRICAL($J$73:$J$84,$C$89:$C$100,F303)</v>
      </c>
    </row>
    <row r="304" spans="1:11">
      <c r="A304" t="s">
        <v>25</v>
      </c>
      <c r="B304" t="str">
        <f t="shared" ref="B304:B311" si="38">B296</f>
        <v>CN Yield</v>
      </c>
      <c r="C304" s="3">
        <v>9</v>
      </c>
      <c r="D304" s="4">
        <f ca="1">_xll.EMPIRICAL($C$73:$C$84,$C$89:$C$100,F304)</f>
        <v>-9.0288377530424527E-2</v>
      </c>
      <c r="F304" s="4">
        <f t="shared" ca="1" si="37"/>
        <v>0.33869743985709566</v>
      </c>
      <c r="I304" t="str">
        <f ca="1">_xll.VFORMULA(D304)</f>
        <v>=EMPIRICAL($C$73:$C$84,$C$89:$C$100,F304)</v>
      </c>
    </row>
    <row r="305" spans="1:9">
      <c r="A305" t="s">
        <v>25</v>
      </c>
      <c r="B305" t="str">
        <f t="shared" si="38"/>
        <v>SB Yield</v>
      </c>
      <c r="C305" s="3">
        <v>10</v>
      </c>
      <c r="D305" s="4">
        <f ca="1">_xll.EMPIRICAL($D$73:$D$84,$C$89:$C$100,F305)</f>
        <v>7.5268817204300995E-2</v>
      </c>
      <c r="F305" s="4">
        <f t="shared" ca="1" si="37"/>
        <v>0.63167683026862798</v>
      </c>
      <c r="I305" t="str">
        <f ca="1">_xll.VFORMULA(D305)</f>
        <v>=EMPIRICAL($D$73:$D$84,$C$89:$C$100,F305)</v>
      </c>
    </row>
    <row r="306" spans="1:9">
      <c r="A306" t="s">
        <v>25</v>
      </c>
      <c r="B306" t="str">
        <f t="shared" si="38"/>
        <v>WH Yield</v>
      </c>
      <c r="C306" s="3">
        <v>11</v>
      </c>
      <c r="D306" s="4">
        <f ca="1">_xll.EMPIRICAL($E$73:$E$84,$C$89:$C$100,F306)</f>
        <v>-2.5896740174099618E-2</v>
      </c>
      <c r="F306" s="4">
        <f t="shared" ca="1" si="37"/>
        <v>0.64598518743602429</v>
      </c>
      <c r="I306" t="str">
        <f ca="1">_xll.VFORMULA(D306)</f>
        <v>=EMPIRICAL($E$73:$E$84,$C$89:$C$100,F306)</v>
      </c>
    </row>
    <row r="307" spans="1:9">
      <c r="A307" t="s">
        <v>25</v>
      </c>
      <c r="B307" t="str">
        <f t="shared" si="38"/>
        <v>GS Yield</v>
      </c>
      <c r="C307" s="3">
        <v>12</v>
      </c>
      <c r="D307" s="4">
        <f ca="1">_xll.EMPIRICAL($F$73:$F$84,$C$89:$C$100,F307)</f>
        <v>6.1689986380635858E-2</v>
      </c>
      <c r="F307" s="4">
        <f t="shared" ca="1" si="37"/>
        <v>0.4607734540891959</v>
      </c>
      <c r="I307" t="str">
        <f ca="1">_xll.VFORMULA(D307)</f>
        <v>=EMPIRICAL($F$73:$F$84,$C$89:$C$100,F307)</v>
      </c>
    </row>
    <row r="308" spans="1:9">
      <c r="A308" t="s">
        <v>25</v>
      </c>
      <c r="B308" t="str">
        <f t="shared" si="38"/>
        <v>CN Price</v>
      </c>
      <c r="C308" s="3">
        <v>13</v>
      </c>
      <c r="D308" s="4">
        <f ca="1">_xll.EMPIRICAL($G$73:$G$84,$C$89:$C$100,F308)</f>
        <v>5.3460748243023493E-2</v>
      </c>
      <c r="F308" s="4">
        <f t="shared" ca="1" si="37"/>
        <v>0.75569262832112782</v>
      </c>
      <c r="I308" t="str">
        <f ca="1">_xll.VFORMULA(D308)</f>
        <v>=EMPIRICAL($G$73:$G$84,$C$89:$C$100,F308)</v>
      </c>
    </row>
    <row r="309" spans="1:9">
      <c r="A309" t="s">
        <v>25</v>
      </c>
      <c r="B309" t="str">
        <f t="shared" si="38"/>
        <v>SB Price</v>
      </c>
      <c r="C309" s="3">
        <v>14</v>
      </c>
      <c r="D309" s="4">
        <f ca="1">_xll.EMPIRICAL($H$73:$H$84,$C$89:$C$100,F309)</f>
        <v>0.17789956107974003</v>
      </c>
      <c r="F309" s="4">
        <f t="shared" ca="1" si="37"/>
        <v>0.85854679848996696</v>
      </c>
      <c r="I309" t="str">
        <f ca="1">_xll.VFORMULA(D309)</f>
        <v>=EMPIRICAL($H$73:$H$84,$C$89:$C$100,F309)</v>
      </c>
    </row>
    <row r="310" spans="1:9">
      <c r="A310" t="s">
        <v>25</v>
      </c>
      <c r="B310" t="str">
        <f t="shared" si="38"/>
        <v>WH Price</v>
      </c>
      <c r="C310" s="3">
        <v>15</v>
      </c>
      <c r="D310" s="4">
        <f ca="1">_xll.EMPIRICAL($I$73:$I$84,$C$89:$C$100,F310)</f>
        <v>0.22651589998579791</v>
      </c>
      <c r="F310" s="4">
        <f t="shared" ca="1" si="37"/>
        <v>0.86074834392874533</v>
      </c>
      <c r="I310" t="str">
        <f ca="1">_xll.VFORMULA(D310)</f>
        <v>=EMPIRICAL($I$73:$I$84,$C$89:$C$100,F310)</v>
      </c>
    </row>
    <row r="311" spans="1:9">
      <c r="A311" s="6" t="s">
        <v>25</v>
      </c>
      <c r="B311" s="6" t="str">
        <f t="shared" si="38"/>
        <v>GS Price</v>
      </c>
      <c r="C311" s="25">
        <v>16</v>
      </c>
      <c r="D311" s="49">
        <f ca="1">_xll.EMPIRICAL($J$73:$J$84,$C$89:$C$100,F311)</f>
        <v>-1.8542957874876371E-3</v>
      </c>
      <c r="E311" s="6"/>
      <c r="F311" s="49">
        <f t="shared" ca="1" si="37"/>
        <v>0.55908354351713829</v>
      </c>
      <c r="I311" t="str">
        <f ca="1">_xll.VFORMULA(D311)</f>
        <v>=EMPIRICAL($J$73:$J$84,$C$89:$C$100,F311)</v>
      </c>
    </row>
    <row r="312" spans="1:9">
      <c r="A312" t="s">
        <v>26</v>
      </c>
      <c r="B312" t="str">
        <f t="shared" ref="B312:B319" si="39">B296</f>
        <v>CN Yield</v>
      </c>
      <c r="C312" s="3">
        <v>17</v>
      </c>
      <c r="D312" s="4">
        <f ca="1">_xll.EMPIRICAL($C$73:$C$84,$C$89:$C$100,F312)</f>
        <v>-0.27135733863265582</v>
      </c>
      <c r="F312" s="4">
        <f t="shared" ca="1" si="37"/>
        <v>0.11489883904303755</v>
      </c>
      <c r="I312" t="str">
        <f ca="1">_xll.VFORMULA(D312)</f>
        <v>=EMPIRICAL($C$73:$C$84,$C$89:$C$100,F312)</v>
      </c>
    </row>
    <row r="313" spans="1:9">
      <c r="A313" t="s">
        <v>26</v>
      </c>
      <c r="B313" t="str">
        <f t="shared" si="39"/>
        <v>SB Yield</v>
      </c>
      <c r="C313" s="3">
        <v>18</v>
      </c>
      <c r="D313" s="4">
        <f ca="1">_xll.EMPIRICAL($D$73:$D$84,$C$89:$C$100,F313)</f>
        <v>-0.20878989497351214</v>
      </c>
      <c r="F313" s="4">
        <f t="shared" ca="1" si="37"/>
        <v>0.26082539767463375</v>
      </c>
      <c r="I313" t="str">
        <f ca="1">_xll.VFORMULA(D313)</f>
        <v>=EMPIRICAL($D$73:$D$84,$C$89:$C$100,F313)</v>
      </c>
    </row>
    <row r="314" spans="1:9">
      <c r="A314" t="s">
        <v>26</v>
      </c>
      <c r="B314" t="str">
        <f t="shared" si="39"/>
        <v>WH Yield</v>
      </c>
      <c r="C314" s="3">
        <v>19</v>
      </c>
      <c r="D314" s="4">
        <f ca="1">_xll.EMPIRICAL($E$73:$E$84,$C$89:$C$100,F314)</f>
        <v>-9.5063342572199963E-2</v>
      </c>
      <c r="F314" s="4">
        <f t="shared" ca="1" si="37"/>
        <v>0.36165619204508692</v>
      </c>
      <c r="I314" t="str">
        <f ca="1">_xll.VFORMULA(D314)</f>
        <v>=EMPIRICAL($E$73:$E$84,$C$89:$C$100,F314)</v>
      </c>
    </row>
    <row r="315" spans="1:9">
      <c r="A315" t="s">
        <v>26</v>
      </c>
      <c r="B315" t="str">
        <f t="shared" si="39"/>
        <v>GS Yield</v>
      </c>
      <c r="C315" s="3">
        <v>20</v>
      </c>
      <c r="D315" s="4">
        <f ca="1">_xll.EMPIRICAL($F$73:$F$84,$C$89:$C$100,F315)</f>
        <v>0.11655521882576016</v>
      </c>
      <c r="F315" s="4">
        <f t="shared" ca="1" si="37"/>
        <v>0.48458496497037984</v>
      </c>
      <c r="I315" t="str">
        <f ca="1">_xll.VFORMULA(D315)</f>
        <v>=EMPIRICAL($F$73:$F$84,$C$89:$C$100,F315)</v>
      </c>
    </row>
    <row r="316" spans="1:9">
      <c r="A316" t="s">
        <v>26</v>
      </c>
      <c r="B316" t="str">
        <f t="shared" si="39"/>
        <v>CN Price</v>
      </c>
      <c r="C316" s="3">
        <v>21</v>
      </c>
      <c r="D316" s="4">
        <f ca="1">_xll.EMPIRICAL($G$73:$G$84,$C$89:$C$100,F316)</f>
        <v>0.11575312550310163</v>
      </c>
      <c r="F316" s="4">
        <f t="shared" ca="1" si="37"/>
        <v>0.86481565661608051</v>
      </c>
      <c r="I316" t="str">
        <f ca="1">_xll.VFORMULA(D316)</f>
        <v>=EMPIRICAL($G$73:$G$84,$C$89:$C$100,F316)</v>
      </c>
    </row>
    <row r="317" spans="1:9">
      <c r="A317" t="s">
        <v>26</v>
      </c>
      <c r="B317" t="str">
        <f t="shared" si="39"/>
        <v>SB Price</v>
      </c>
      <c r="C317" s="3">
        <v>22</v>
      </c>
      <c r="D317" s="4">
        <f ca="1">_xll.EMPIRICAL($H$73:$H$84,$C$89:$C$100,F317)</f>
        <v>0.1881506793388153</v>
      </c>
      <c r="F317" s="4">
        <f t="shared" ca="1" si="37"/>
        <v>0.99223280432690864</v>
      </c>
      <c r="I317" t="str">
        <f ca="1">_xll.VFORMULA(D317)</f>
        <v>=EMPIRICAL($H$73:$H$84,$C$89:$C$100,F317)</v>
      </c>
    </row>
    <row r="318" spans="1:9">
      <c r="A318" t="s">
        <v>26</v>
      </c>
      <c r="B318" t="str">
        <f t="shared" si="39"/>
        <v>WH Price</v>
      </c>
      <c r="C318" s="3">
        <v>23</v>
      </c>
      <c r="D318" s="4">
        <f ca="1">_xll.EMPIRICAL($I$73:$I$84,$C$89:$C$100,F318)</f>
        <v>0.22535067686025254</v>
      </c>
      <c r="F318" s="4">
        <f t="shared" ca="1" si="37"/>
        <v>0.85490225304743772</v>
      </c>
      <c r="I318" t="str">
        <f ca="1">_xll.VFORMULA(D318)</f>
        <v>=EMPIRICAL($I$73:$I$84,$C$89:$C$100,F318)</v>
      </c>
    </row>
    <row r="319" spans="1:9">
      <c r="A319" s="6" t="s">
        <v>26</v>
      </c>
      <c r="B319" s="6" t="str">
        <f t="shared" si="39"/>
        <v>GS Price</v>
      </c>
      <c r="C319" s="25">
        <v>24</v>
      </c>
      <c r="D319" s="49">
        <f ca="1">_xll.EMPIRICAL($J$73:$J$84,$C$89:$C$100,F319)</f>
        <v>2.1273998685510848E-2</v>
      </c>
      <c r="E319" s="6"/>
      <c r="F319" s="49">
        <f t="shared" ca="1" si="37"/>
        <v>0.73498535258628039</v>
      </c>
      <c r="I319" t="str">
        <f ca="1">_xll.VFORMULA(D319)</f>
        <v>=EMPIRICAL($J$73:$J$84,$C$89:$C$100,F319)</v>
      </c>
    </row>
    <row r="322" spans="1:13">
      <c r="A322" s="1" t="s">
        <v>148</v>
      </c>
    </row>
    <row r="323" spans="1:13" ht="12.75" thickBot="1">
      <c r="B323" s="6" t="str">
        <f>B295</f>
        <v>Variable</v>
      </c>
      <c r="C323" s="6" t="str">
        <f>C295</f>
        <v>Obs</v>
      </c>
      <c r="D323" s="7" t="s">
        <v>106</v>
      </c>
      <c r="E323" s="6" t="s">
        <v>31</v>
      </c>
      <c r="F323" s="6" t="s">
        <v>111</v>
      </c>
      <c r="G323" s="6" t="s">
        <v>29</v>
      </c>
      <c r="H323" s="25" t="s">
        <v>32</v>
      </c>
    </row>
    <row r="324" spans="1:13">
      <c r="A324" t="str">
        <f t="shared" ref="A324:A347" si="40">A296</f>
        <v>Year 3</v>
      </c>
      <c r="B324" t="str">
        <f t="shared" ref="B324:B331" si="41">B296&amp;"3"</f>
        <v>CN Yield3</v>
      </c>
      <c r="C324">
        <f t="shared" ref="C324:C347" si="42">C296</f>
        <v>1</v>
      </c>
      <c r="D324" s="59">
        <f t="shared" ref="D324:D343" ca="1" si="43">E324*(1+G324*H324)</f>
        <v>87.974243130117046</v>
      </c>
      <c r="E324" s="29">
        <f>E332*K331</f>
        <v>123.49548</v>
      </c>
      <c r="G324" s="4">
        <f t="shared" ref="G324:G347" ca="1" si="44">D296</f>
        <v>-0.28763187826698561</v>
      </c>
      <c r="H324">
        <v>1</v>
      </c>
      <c r="I324" s="2"/>
      <c r="J324" s="2"/>
      <c r="K324" s="2"/>
      <c r="L324" s="2"/>
      <c r="M324" s="2"/>
    </row>
    <row r="325" spans="1:13">
      <c r="A325" t="str">
        <f t="shared" si="40"/>
        <v>Year 3</v>
      </c>
      <c r="B325" t="str">
        <f t="shared" si="41"/>
        <v>SB Yield3</v>
      </c>
      <c r="C325">
        <f t="shared" si="42"/>
        <v>2</v>
      </c>
      <c r="D325" s="60">
        <f t="shared" ca="1" si="43"/>
        <v>41.072845581067071</v>
      </c>
      <c r="E325" s="29">
        <f>E333*K332</f>
        <v>38.70288</v>
      </c>
      <c r="G325" s="4">
        <f t="shared" ca="1" si="44"/>
        <v>6.1234863686296021E-2</v>
      </c>
      <c r="H325">
        <v>1</v>
      </c>
      <c r="I325" s="2"/>
      <c r="J325" s="2"/>
      <c r="K325" s="2"/>
      <c r="L325" s="2"/>
      <c r="M325" s="2"/>
    </row>
    <row r="326" spans="1:13">
      <c r="A326" t="str">
        <f t="shared" si="40"/>
        <v>Year 3</v>
      </c>
      <c r="B326" t="str">
        <f t="shared" si="41"/>
        <v>WH Yield3</v>
      </c>
      <c r="C326">
        <f t="shared" si="42"/>
        <v>3</v>
      </c>
      <c r="D326" s="60">
        <f t="shared" ca="1" si="43"/>
        <v>61.150929949901496</v>
      </c>
      <c r="E326" s="29">
        <f>E334*K333</f>
        <v>55.453319999999998</v>
      </c>
      <c r="G326" s="4">
        <f t="shared" ca="1" si="44"/>
        <v>0.1027460565012427</v>
      </c>
      <c r="H326">
        <v>1</v>
      </c>
      <c r="I326" s="2"/>
      <c r="J326" s="2"/>
      <c r="K326" s="2"/>
      <c r="L326" s="2"/>
      <c r="M326" s="2"/>
    </row>
    <row r="327" spans="1:13">
      <c r="A327" t="str">
        <f t="shared" si="40"/>
        <v>Year 3</v>
      </c>
      <c r="B327" t="str">
        <f t="shared" si="41"/>
        <v>GS Yield3</v>
      </c>
      <c r="C327">
        <f t="shared" si="42"/>
        <v>4</v>
      </c>
      <c r="D327" s="60">
        <f t="shared" ca="1" si="43"/>
        <v>58.572746986725591</v>
      </c>
      <c r="E327" s="29">
        <f>E335*K334</f>
        <v>45.153359999999999</v>
      </c>
      <c r="G327" s="4">
        <f t="shared" ca="1" si="44"/>
        <v>0.29719575656663416</v>
      </c>
      <c r="H327">
        <v>1</v>
      </c>
      <c r="I327" s="2"/>
      <c r="J327" s="2"/>
      <c r="K327" s="2"/>
      <c r="L327" s="2"/>
      <c r="M327" s="2"/>
    </row>
    <row r="328" spans="1:13" ht="12.75" thickBot="1">
      <c r="A328" t="str">
        <f t="shared" si="40"/>
        <v>Year 3</v>
      </c>
      <c r="B328" t="str">
        <f t="shared" si="41"/>
        <v>CN Price3</v>
      </c>
      <c r="C328">
        <f t="shared" si="42"/>
        <v>5</v>
      </c>
      <c r="D328" s="60">
        <f t="shared" ca="1" si="43"/>
        <v>1.9789073710105911</v>
      </c>
      <c r="E328">
        <f>BF13</f>
        <v>2.06</v>
      </c>
      <c r="F328" s="2">
        <v>0</v>
      </c>
      <c r="G328" s="4">
        <f t="shared" ca="1" si="44"/>
        <v>-2.811810991310984E-2</v>
      </c>
      <c r="H328">
        <v>1.4</v>
      </c>
      <c r="I328" s="2"/>
      <c r="J328" s="2"/>
      <c r="K328" s="2"/>
      <c r="L328" s="2"/>
      <c r="M328" s="2"/>
    </row>
    <row r="329" spans="1:13">
      <c r="A329" t="str">
        <f t="shared" si="40"/>
        <v>Year 3</v>
      </c>
      <c r="B329" t="str">
        <f t="shared" si="41"/>
        <v>SB Price3</v>
      </c>
      <c r="C329">
        <f t="shared" si="42"/>
        <v>6</v>
      </c>
      <c r="D329" s="60">
        <f t="shared" ca="1" si="43"/>
        <v>5.0669724045480695</v>
      </c>
      <c r="E329">
        <f>BF16</f>
        <v>4.87</v>
      </c>
      <c r="F329" s="2">
        <v>0</v>
      </c>
      <c r="G329" s="4">
        <f t="shared" ca="1" si="44"/>
        <v>2.8890056401887666E-2</v>
      </c>
      <c r="H329">
        <v>1.4</v>
      </c>
      <c r="I329" s="2"/>
      <c r="J329" s="8" t="s">
        <v>159</v>
      </c>
      <c r="K329" s="10"/>
      <c r="L329" s="2"/>
      <c r="M329" s="2"/>
    </row>
    <row r="330" spans="1:13">
      <c r="A330" t="str">
        <f t="shared" si="40"/>
        <v>Year 3</v>
      </c>
      <c r="B330" t="str">
        <f t="shared" si="41"/>
        <v>WH Price3</v>
      </c>
      <c r="C330">
        <f t="shared" si="42"/>
        <v>7</v>
      </c>
      <c r="D330" s="60">
        <f t="shared" ca="1" si="43"/>
        <v>2.8628054875374356</v>
      </c>
      <c r="E330">
        <f>BF11</f>
        <v>3.09</v>
      </c>
      <c r="F330" s="2">
        <v>0</v>
      </c>
      <c r="G330" s="4">
        <f t="shared" ca="1" si="44"/>
        <v>-5.2518380134665754E-2</v>
      </c>
      <c r="H330">
        <v>1.4</v>
      </c>
      <c r="I330" s="2"/>
      <c r="J330" s="11"/>
      <c r="K330" s="12"/>
      <c r="L330" s="2"/>
      <c r="M330" s="2"/>
    </row>
    <row r="331" spans="1:13">
      <c r="A331" s="6" t="str">
        <f t="shared" si="40"/>
        <v>Year 3</v>
      </c>
      <c r="B331" s="6" t="str">
        <f t="shared" si="41"/>
        <v>GS Price3</v>
      </c>
      <c r="C331" s="6">
        <f t="shared" si="42"/>
        <v>8</v>
      </c>
      <c r="D331" s="61">
        <f t="shared" ca="1" si="43"/>
        <v>3.4517088712843416</v>
      </c>
      <c r="E331" s="26">
        <f>BF12/0.56</f>
        <v>3.4821428571428568</v>
      </c>
      <c r="F331" s="23">
        <v>0</v>
      </c>
      <c r="G331" s="49">
        <f t="shared" ca="1" si="44"/>
        <v>-6.2428688940544333E-3</v>
      </c>
      <c r="H331" s="6">
        <v>1.4</v>
      </c>
      <c r="I331" s="28"/>
      <c r="J331" s="11" t="str">
        <f>B324</f>
        <v>CN Yield3</v>
      </c>
      <c r="K331" s="12">
        <v>1.02</v>
      </c>
      <c r="L331" s="28"/>
      <c r="M331" s="28"/>
    </row>
    <row r="332" spans="1:13">
      <c r="A332" t="str">
        <f t="shared" si="40"/>
        <v>Year 2</v>
      </c>
      <c r="B332" t="str">
        <f t="shared" ref="B332:B339" si="45">B304&amp;"2"</f>
        <v>CN Yield2</v>
      </c>
      <c r="C332">
        <f t="shared" si="42"/>
        <v>9</v>
      </c>
      <c r="D332" s="60">
        <f t="shared" ca="1" si="43"/>
        <v>110.14242497888138</v>
      </c>
      <c r="E332" s="29">
        <f>E340*K336</f>
        <v>121.074</v>
      </c>
      <c r="F332" s="2"/>
      <c r="G332" s="4">
        <f t="shared" ca="1" si="44"/>
        <v>-9.0288377530424527E-2</v>
      </c>
      <c r="H332">
        <v>1</v>
      </c>
      <c r="I332" s="28"/>
      <c r="J332" s="11" t="str">
        <f>B325</f>
        <v>SB Yield3</v>
      </c>
      <c r="K332" s="12">
        <v>1.02</v>
      </c>
      <c r="L332" s="7"/>
      <c r="M332" s="28"/>
    </row>
    <row r="333" spans="1:13">
      <c r="A333" t="str">
        <f t="shared" si="40"/>
        <v>Year 2</v>
      </c>
      <c r="B333" t="str">
        <f t="shared" si="45"/>
        <v>SB Yield2</v>
      </c>
      <c r="C333">
        <f t="shared" si="42"/>
        <v>10</v>
      </c>
      <c r="D333" s="60">
        <f t="shared" ca="1" si="43"/>
        <v>40.799999999999997</v>
      </c>
      <c r="E333" s="29">
        <f>E341*K337</f>
        <v>37.944000000000003</v>
      </c>
      <c r="F333" s="2"/>
      <c r="G333" s="4">
        <f t="shared" ca="1" si="44"/>
        <v>7.5268817204300995E-2</v>
      </c>
      <c r="H333">
        <v>1</v>
      </c>
      <c r="I333" s="28"/>
      <c r="J333" s="11" t="str">
        <f>B326</f>
        <v>WH Yield3</v>
      </c>
      <c r="K333" s="12">
        <v>1.02</v>
      </c>
      <c r="L333" s="7"/>
      <c r="M333" s="28"/>
    </row>
    <row r="334" spans="1:13">
      <c r="A334" t="str">
        <f t="shared" si="40"/>
        <v>Year 2</v>
      </c>
      <c r="B334" t="str">
        <f t="shared" si="45"/>
        <v>WH Yield2</v>
      </c>
      <c r="C334">
        <f t="shared" si="42"/>
        <v>11</v>
      </c>
      <c r="D334" s="60">
        <f t="shared" ca="1" si="43"/>
        <v>52.958097823694899</v>
      </c>
      <c r="E334" s="29">
        <f>E342*K338</f>
        <v>54.366</v>
      </c>
      <c r="F334" s="2"/>
      <c r="G334" s="4">
        <f t="shared" ca="1" si="44"/>
        <v>-2.5896740174099618E-2</v>
      </c>
      <c r="H334">
        <v>1</v>
      </c>
      <c r="I334" s="28"/>
      <c r="J334" s="11" t="str">
        <f>B327</f>
        <v>GS Yield3</v>
      </c>
      <c r="K334" s="12">
        <v>1.02</v>
      </c>
      <c r="L334" s="7"/>
      <c r="M334" s="28"/>
    </row>
    <row r="335" spans="1:13">
      <c r="A335" t="str">
        <f t="shared" si="40"/>
        <v>Year 2</v>
      </c>
      <c r="B335" t="str">
        <f t="shared" si="45"/>
        <v>GS Yield2</v>
      </c>
      <c r="C335">
        <f t="shared" si="42"/>
        <v>12</v>
      </c>
      <c r="D335" s="60">
        <f t="shared" ca="1" si="43"/>
        <v>46.99889231709799</v>
      </c>
      <c r="E335" s="29">
        <f>E343*K339</f>
        <v>44.268000000000001</v>
      </c>
      <c r="F335" s="2"/>
      <c r="G335" s="4">
        <f t="shared" ca="1" si="44"/>
        <v>6.1689986380635858E-2</v>
      </c>
      <c r="H335">
        <v>1</v>
      </c>
      <c r="I335" s="28"/>
      <c r="J335" s="11"/>
      <c r="K335" s="12"/>
      <c r="L335" s="7"/>
      <c r="M335" s="28"/>
    </row>
    <row r="336" spans="1:13">
      <c r="A336" t="str">
        <f t="shared" si="40"/>
        <v>Year 2</v>
      </c>
      <c r="B336" t="str">
        <f t="shared" si="45"/>
        <v>CN Price2</v>
      </c>
      <c r="C336">
        <f t="shared" si="42"/>
        <v>13</v>
      </c>
      <c r="D336" s="60">
        <f t="shared" ca="1" si="43"/>
        <v>2.1069214964860468</v>
      </c>
      <c r="E336">
        <f>BE13</f>
        <v>2</v>
      </c>
      <c r="F336" s="2">
        <f>F328</f>
        <v>0</v>
      </c>
      <c r="G336" s="4">
        <f t="shared" ca="1" si="44"/>
        <v>5.3460748243023493E-2</v>
      </c>
      <c r="H336">
        <v>1</v>
      </c>
      <c r="I336" s="28"/>
      <c r="J336" s="11" t="str">
        <f>B332</f>
        <v>CN Yield2</v>
      </c>
      <c r="K336" s="12">
        <v>1.02</v>
      </c>
      <c r="L336" s="7"/>
      <c r="M336" s="28"/>
    </row>
    <row r="337" spans="1:13">
      <c r="A337" t="str">
        <f t="shared" si="40"/>
        <v>Year 2</v>
      </c>
      <c r="B337" t="str">
        <f t="shared" si="45"/>
        <v>SB Price2</v>
      </c>
      <c r="C337">
        <f t="shared" si="42"/>
        <v>14</v>
      </c>
      <c r="D337" s="60">
        <f t="shared" ca="1" si="43"/>
        <v>5.5479069326855752</v>
      </c>
      <c r="E337">
        <f>BE16</f>
        <v>4.71</v>
      </c>
      <c r="F337" s="2">
        <f>F329</f>
        <v>0</v>
      </c>
      <c r="G337" s="4">
        <f t="shared" ca="1" si="44"/>
        <v>0.17789956107974003</v>
      </c>
      <c r="H337">
        <v>1</v>
      </c>
      <c r="I337" s="28"/>
      <c r="J337" s="11" t="str">
        <f>B333</f>
        <v>SB Yield2</v>
      </c>
      <c r="K337" s="12">
        <v>1.02</v>
      </c>
      <c r="L337" s="7"/>
      <c r="M337" s="28"/>
    </row>
    <row r="338" spans="1:13">
      <c r="A338" t="str">
        <f t="shared" si="40"/>
        <v>Year 2</v>
      </c>
      <c r="B338" t="str">
        <f t="shared" si="45"/>
        <v>WH Price2</v>
      </c>
      <c r="C338">
        <f t="shared" si="42"/>
        <v>15</v>
      </c>
      <c r="D338" s="60">
        <f t="shared" ca="1" si="43"/>
        <v>3.6672825409575358</v>
      </c>
      <c r="E338">
        <f>BE11</f>
        <v>2.99</v>
      </c>
      <c r="F338" s="2">
        <f>F330</f>
        <v>0</v>
      </c>
      <c r="G338" s="4">
        <f t="shared" ca="1" si="44"/>
        <v>0.22651589998579791</v>
      </c>
      <c r="H338">
        <v>1</v>
      </c>
      <c r="I338" s="28"/>
      <c r="J338" s="11" t="str">
        <f>B334</f>
        <v>WH Yield2</v>
      </c>
      <c r="K338" s="12">
        <v>1.02</v>
      </c>
      <c r="L338" s="7"/>
      <c r="M338" s="28"/>
    </row>
    <row r="339" spans="1:13" ht="12.75" thickBot="1">
      <c r="A339" s="6" t="str">
        <f t="shared" si="40"/>
        <v>Year 2</v>
      </c>
      <c r="B339" s="6" t="str">
        <f t="shared" si="45"/>
        <v>GS Price2</v>
      </c>
      <c r="C339" s="6">
        <f t="shared" si="42"/>
        <v>16</v>
      </c>
      <c r="D339" s="61">
        <f t="shared" ca="1" si="43"/>
        <v>3.3687417517172289</v>
      </c>
      <c r="E339" s="6">
        <f>BE12/0.56</f>
        <v>3.3749999999999996</v>
      </c>
      <c r="F339" s="23">
        <f>F331</f>
        <v>0</v>
      </c>
      <c r="G339" s="49">
        <f t="shared" ca="1" si="44"/>
        <v>-1.8542957874876371E-3</v>
      </c>
      <c r="H339" s="6">
        <v>1</v>
      </c>
      <c r="I339" s="28"/>
      <c r="J339" s="13" t="str">
        <f>B335</f>
        <v>GS Yield2</v>
      </c>
      <c r="K339" s="15">
        <v>1.02</v>
      </c>
      <c r="L339" s="7"/>
      <c r="M339" s="28"/>
    </row>
    <row r="340" spans="1:13">
      <c r="A340" t="str">
        <f t="shared" si="40"/>
        <v>Year 1</v>
      </c>
      <c r="B340" t="str">
        <f t="shared" ref="B340:B347" si="46">B312&amp;"1"</f>
        <v>CN Yield1</v>
      </c>
      <c r="C340">
        <f t="shared" si="42"/>
        <v>17</v>
      </c>
      <c r="D340" s="60">
        <f t="shared" ca="1" si="43"/>
        <v>86.489883904303767</v>
      </c>
      <c r="E340">
        <f>C31</f>
        <v>118.7</v>
      </c>
      <c r="F340" s="2"/>
      <c r="G340" s="4">
        <f t="shared" ca="1" si="44"/>
        <v>-0.27135733863265582</v>
      </c>
      <c r="H340">
        <v>1</v>
      </c>
      <c r="I340" s="7"/>
      <c r="J340" s="7"/>
      <c r="K340" s="7"/>
      <c r="L340" s="7"/>
      <c r="M340" s="7"/>
    </row>
    <row r="341" spans="1:13">
      <c r="A341" t="str">
        <f t="shared" si="40"/>
        <v>Year 1</v>
      </c>
      <c r="B341" t="str">
        <f t="shared" si="46"/>
        <v>SB Yield1</v>
      </c>
      <c r="C341">
        <f t="shared" si="42"/>
        <v>18</v>
      </c>
      <c r="D341" s="60">
        <f t="shared" ca="1" si="43"/>
        <v>29.433015906985354</v>
      </c>
      <c r="E341" s="30">
        <f>D31</f>
        <v>37.200000000000003</v>
      </c>
      <c r="F341" s="2"/>
      <c r="G341" s="4">
        <f t="shared" ca="1" si="44"/>
        <v>-0.20878989497351214</v>
      </c>
      <c r="H341">
        <v>1</v>
      </c>
      <c r="J341" s="7"/>
      <c r="K341" s="7"/>
      <c r="L341" s="7"/>
      <c r="M341" s="7"/>
    </row>
    <row r="342" spans="1:13">
      <c r="A342" t="str">
        <f t="shared" si="40"/>
        <v>Year 1</v>
      </c>
      <c r="B342" t="str">
        <f t="shared" si="46"/>
        <v>WH Yield1</v>
      </c>
      <c r="C342">
        <f t="shared" si="42"/>
        <v>19</v>
      </c>
      <c r="D342" s="60">
        <f t="shared" ca="1" si="43"/>
        <v>48.23312384090174</v>
      </c>
      <c r="E342">
        <f>E31</f>
        <v>53.3</v>
      </c>
      <c r="F342" s="2"/>
      <c r="G342" s="4">
        <f t="shared" ca="1" si="44"/>
        <v>-9.5063342572199963E-2</v>
      </c>
      <c r="H342">
        <v>1</v>
      </c>
    </row>
    <row r="343" spans="1:13">
      <c r="A343" t="str">
        <f t="shared" si="40"/>
        <v>Year 1</v>
      </c>
      <c r="B343" t="str">
        <f t="shared" si="46"/>
        <v>GS Yield1</v>
      </c>
      <c r="C343">
        <f t="shared" si="42"/>
        <v>20</v>
      </c>
      <c r="D343" s="60">
        <f t="shared" ca="1" si="43"/>
        <v>48.458496497037991</v>
      </c>
      <c r="E343">
        <f>F31</f>
        <v>43.4</v>
      </c>
      <c r="F343" s="2"/>
      <c r="G343" s="4">
        <f t="shared" ca="1" si="44"/>
        <v>0.11655521882576016</v>
      </c>
      <c r="H343">
        <v>1</v>
      </c>
    </row>
    <row r="344" spans="1:13">
      <c r="A344" t="str">
        <f t="shared" si="40"/>
        <v>Year 1</v>
      </c>
      <c r="B344" t="str">
        <f t="shared" si="46"/>
        <v>CN Price1</v>
      </c>
      <c r="C344">
        <f t="shared" si="42"/>
        <v>21</v>
      </c>
      <c r="D344" s="60">
        <f ca="1">E344*(1+G344*H344)+F344</f>
        <v>2.1868761259860792</v>
      </c>
      <c r="E344">
        <f>BD13</f>
        <v>1.96</v>
      </c>
      <c r="F344" s="2">
        <f>F328</f>
        <v>0</v>
      </c>
      <c r="G344" s="4">
        <f t="shared" ca="1" si="44"/>
        <v>0.11575312550310163</v>
      </c>
      <c r="H344">
        <v>1</v>
      </c>
    </row>
    <row r="345" spans="1:13">
      <c r="A345" t="str">
        <f t="shared" si="40"/>
        <v>Year 1</v>
      </c>
      <c r="B345" t="str">
        <f t="shared" si="46"/>
        <v>SB Price1</v>
      </c>
      <c r="C345">
        <f t="shared" si="42"/>
        <v>22</v>
      </c>
      <c r="D345" s="60">
        <f ca="1">E345*(1+G345*H345)+F345</f>
        <v>5.3704410706114443</v>
      </c>
      <c r="E345">
        <f>BD16</f>
        <v>4.5199999999999996</v>
      </c>
      <c r="F345" s="2">
        <f>F329</f>
        <v>0</v>
      </c>
      <c r="G345" s="4">
        <f t="shared" ca="1" si="44"/>
        <v>0.1881506793388153</v>
      </c>
      <c r="H345">
        <v>1</v>
      </c>
    </row>
    <row r="346" spans="1:13">
      <c r="A346" t="str">
        <f t="shared" si="40"/>
        <v>Year 1</v>
      </c>
      <c r="B346" t="str">
        <f t="shared" si="46"/>
        <v>WH Price1</v>
      </c>
      <c r="C346">
        <f t="shared" si="42"/>
        <v>23</v>
      </c>
      <c r="D346" s="60">
        <f ca="1">E346*(1+G346*H346)+F346</f>
        <v>3.565770469663335</v>
      </c>
      <c r="E346" s="5">
        <f>BD11</f>
        <v>2.91</v>
      </c>
      <c r="F346" s="2">
        <f>F330</f>
        <v>0</v>
      </c>
      <c r="G346" s="4">
        <f t="shared" ca="1" si="44"/>
        <v>0.22535067686025254</v>
      </c>
      <c r="H346">
        <v>1</v>
      </c>
    </row>
    <row r="347" spans="1:13" ht="12.75" thickBot="1">
      <c r="A347" t="str">
        <f t="shared" si="40"/>
        <v>Year 1</v>
      </c>
      <c r="B347" t="str">
        <f t="shared" si="46"/>
        <v>GS Price1</v>
      </c>
      <c r="C347">
        <f t="shared" si="42"/>
        <v>24</v>
      </c>
      <c r="D347" s="62">
        <f ca="1">E347*(1+G347*H347)+F347</f>
        <v>3.3009034600370972</v>
      </c>
      <c r="E347" s="5">
        <f>BD12/0.56</f>
        <v>3.2321428571428568</v>
      </c>
      <c r="F347" s="2">
        <f>F331</f>
        <v>0</v>
      </c>
      <c r="G347" s="4">
        <f t="shared" ca="1" si="44"/>
        <v>2.1273998685510848E-2</v>
      </c>
      <c r="H347">
        <v>1</v>
      </c>
    </row>
    <row r="350" spans="1:13">
      <c r="A350" s="1" t="s">
        <v>149</v>
      </c>
    </row>
    <row r="351" spans="1:13">
      <c r="A351" t="s">
        <v>150</v>
      </c>
    </row>
    <row r="353" spans="1:9">
      <c r="A353" s="1" t="s">
        <v>216</v>
      </c>
    </row>
    <row r="354" spans="1:9">
      <c r="A354" s="25" t="s">
        <v>89</v>
      </c>
      <c r="B354" s="6" t="str">
        <f t="shared" ref="B354:I354" si="47">C8</f>
        <v>CN Yield</v>
      </c>
      <c r="C354" s="6" t="str">
        <f t="shared" si="47"/>
        <v>SB Yield</v>
      </c>
      <c r="D354" s="6" t="str">
        <f t="shared" si="47"/>
        <v>WH Yield</v>
      </c>
      <c r="E354" s="6" t="str">
        <f t="shared" si="47"/>
        <v>GS Yield</v>
      </c>
      <c r="F354" s="6" t="str">
        <f t="shared" si="47"/>
        <v>CN Price</v>
      </c>
      <c r="G354" s="6" t="str">
        <f t="shared" si="47"/>
        <v>SB Price</v>
      </c>
      <c r="H354" s="6" t="str">
        <f t="shared" si="47"/>
        <v>WH Price</v>
      </c>
      <c r="I354" s="6" t="str">
        <f t="shared" si="47"/>
        <v>GS Price</v>
      </c>
    </row>
    <row r="355" spans="1:9">
      <c r="A355">
        <v>1</v>
      </c>
      <c r="B355" s="2">
        <f ca="1">D340</f>
        <v>86.489883904303767</v>
      </c>
      <c r="C355" s="2">
        <f ca="1">D341</f>
        <v>29.433015906985354</v>
      </c>
      <c r="D355" s="2">
        <f ca="1">D342</f>
        <v>48.23312384090174</v>
      </c>
      <c r="E355" s="2">
        <f ca="1">D343</f>
        <v>48.458496497037991</v>
      </c>
      <c r="F355" s="2">
        <f ca="1">D344</f>
        <v>2.1868761259860792</v>
      </c>
      <c r="G355" s="2">
        <f ca="1">D345</f>
        <v>5.3704410706114443</v>
      </c>
      <c r="H355" s="2">
        <f ca="1">D346</f>
        <v>3.565770469663335</v>
      </c>
      <c r="I355" s="2">
        <f ca="1">D347</f>
        <v>3.3009034600370972</v>
      </c>
    </row>
    <row r="356" spans="1:9">
      <c r="A356">
        <v>2</v>
      </c>
      <c r="B356" s="2">
        <f ca="1">D332</f>
        <v>110.14242497888138</v>
      </c>
      <c r="C356" s="2">
        <f ca="1">D333</f>
        <v>40.799999999999997</v>
      </c>
      <c r="D356" s="2">
        <f ca="1">D334</f>
        <v>52.958097823694899</v>
      </c>
      <c r="E356" s="2">
        <f ca="1">D335</f>
        <v>46.99889231709799</v>
      </c>
      <c r="F356" s="2">
        <f ca="1">D336</f>
        <v>2.1069214964860468</v>
      </c>
      <c r="G356" s="2">
        <f ca="1">D337</f>
        <v>5.5479069326855752</v>
      </c>
      <c r="H356" s="2">
        <f ca="1">D338</f>
        <v>3.6672825409575358</v>
      </c>
      <c r="I356" s="2">
        <f ca="1">D339</f>
        <v>3.3687417517172289</v>
      </c>
    </row>
    <row r="357" spans="1:9">
      <c r="A357">
        <v>3</v>
      </c>
      <c r="B357" s="2">
        <f ca="1">D324</f>
        <v>87.974243130117046</v>
      </c>
      <c r="C357" s="2">
        <f ca="1">D325</f>
        <v>41.072845581067071</v>
      </c>
      <c r="D357" s="2">
        <f ca="1">D326</f>
        <v>61.150929949901496</v>
      </c>
      <c r="E357" s="2">
        <f ca="1">D327</f>
        <v>58.572746986725591</v>
      </c>
      <c r="F357" s="2">
        <f ca="1">D328</f>
        <v>1.9789073710105911</v>
      </c>
      <c r="G357" s="2">
        <f ca="1">D329</f>
        <v>5.0669724045480695</v>
      </c>
      <c r="H357" s="2">
        <f ca="1">D330</f>
        <v>2.8628054875374356</v>
      </c>
      <c r="I357" s="2">
        <f ca="1">D331</f>
        <v>3.4517088712843416</v>
      </c>
    </row>
    <row r="358" spans="1:9">
      <c r="B358" s="2"/>
      <c r="C358" s="2"/>
      <c r="D358" s="2"/>
      <c r="E358" s="2"/>
      <c r="F358" s="2"/>
      <c r="G358" s="2"/>
      <c r="H358" s="2"/>
      <c r="I358" s="2"/>
    </row>
    <row r="359" spans="1:9">
      <c r="A359" s="1" t="s">
        <v>151</v>
      </c>
      <c r="B359" s="2"/>
      <c r="C359" s="2"/>
      <c r="D359" s="2"/>
      <c r="E359" s="2"/>
      <c r="F359" s="2"/>
      <c r="G359" s="2"/>
      <c r="H359" s="2"/>
      <c r="I359" s="2"/>
    </row>
    <row r="360" spans="1:9">
      <c r="B360">
        <v>100</v>
      </c>
      <c r="C360">
        <v>100</v>
      </c>
      <c r="D360">
        <v>100</v>
      </c>
      <c r="E360">
        <v>100</v>
      </c>
    </row>
    <row r="362" spans="1:9">
      <c r="A362" s="1" t="s">
        <v>152</v>
      </c>
    </row>
    <row r="363" spans="1:9">
      <c r="A363" s="25" t="s">
        <v>89</v>
      </c>
      <c r="B363" s="6" t="s">
        <v>104</v>
      </c>
      <c r="C363" s="6" t="s">
        <v>155</v>
      </c>
      <c r="D363" s="6" t="s">
        <v>103</v>
      </c>
      <c r="E363" s="6" t="s">
        <v>105</v>
      </c>
    </row>
    <row r="364" spans="1:9">
      <c r="A364">
        <v>1</v>
      </c>
      <c r="B364" s="29">
        <f t="shared" ref="B364:E366" ca="1" si="48">B355*B$360</f>
        <v>8648.988390430377</v>
      </c>
      <c r="C364" s="29">
        <f t="shared" ca="1" si="48"/>
        <v>2943.3015906985352</v>
      </c>
      <c r="D364" s="29">
        <f t="shared" ca="1" si="48"/>
        <v>4823.3123840901744</v>
      </c>
      <c r="E364" s="29">
        <f t="shared" ca="1" si="48"/>
        <v>4845.8496497037995</v>
      </c>
    </row>
    <row r="365" spans="1:9">
      <c r="A365">
        <v>2</v>
      </c>
      <c r="B365" s="29">
        <f t="shared" ca="1" si="48"/>
        <v>11014.242497888137</v>
      </c>
      <c r="C365" s="29">
        <f t="shared" ca="1" si="48"/>
        <v>4079.9999999999995</v>
      </c>
      <c r="D365" s="29">
        <f t="shared" ca="1" si="48"/>
        <v>5295.8097823694898</v>
      </c>
      <c r="E365" s="29">
        <f t="shared" ca="1" si="48"/>
        <v>4699.8892317097989</v>
      </c>
      <c r="G365" s="1" t="s">
        <v>154</v>
      </c>
    </row>
    <row r="366" spans="1:9">
      <c r="A366">
        <v>3</v>
      </c>
      <c r="B366" s="29">
        <f t="shared" ca="1" si="48"/>
        <v>8797.4243130117047</v>
      </c>
      <c r="C366" s="29">
        <f t="shared" ca="1" si="48"/>
        <v>4107.2845581067068</v>
      </c>
      <c r="D366" s="29">
        <f t="shared" ca="1" si="48"/>
        <v>6115.0929949901492</v>
      </c>
      <c r="E366" s="29">
        <f t="shared" ca="1" si="48"/>
        <v>5857.2746986725588</v>
      </c>
      <c r="H366" s="56">
        <v>0.05</v>
      </c>
    </row>
    <row r="368" spans="1:9">
      <c r="A368" s="1" t="s">
        <v>153</v>
      </c>
    </row>
    <row r="369" spans="1:59">
      <c r="A369" s="25" t="s">
        <v>89</v>
      </c>
      <c r="B369" s="6" t="str">
        <f>B363</f>
        <v>Corn</v>
      </c>
      <c r="C369" s="6" t="str">
        <f>C363</f>
        <v>Soybeans</v>
      </c>
      <c r="D369" s="6" t="str">
        <f>D363</f>
        <v>Wheat</v>
      </c>
      <c r="E369" s="6" t="str">
        <f>E363</f>
        <v>Sorghum</v>
      </c>
      <c r="F369" s="6"/>
      <c r="G369" s="24" t="s">
        <v>102</v>
      </c>
      <c r="H369" s="6"/>
      <c r="I369" s="6" t="s">
        <v>113</v>
      </c>
      <c r="J369" s="25" t="s">
        <v>89</v>
      </c>
    </row>
    <row r="370" spans="1:59">
      <c r="A370">
        <v>1</v>
      </c>
      <c r="B370" s="29">
        <f t="shared" ref="B370:E372" ca="1" si="49">B364*F355</f>
        <v>18914.266224962957</v>
      </c>
      <c r="C370" s="29">
        <f t="shared" ca="1" si="49"/>
        <v>15806.827745883407</v>
      </c>
      <c r="D370" s="29">
        <f t="shared" ca="1" si="49"/>
        <v>17198.8248651502</v>
      </c>
      <c r="E370" s="29">
        <f t="shared" ca="1" si="49"/>
        <v>15995.681875526827</v>
      </c>
      <c r="F370" s="22" t="s">
        <v>115</v>
      </c>
      <c r="G370" s="5">
        <f ca="1">SUM(B370:E370)</f>
        <v>67915.600711523395</v>
      </c>
      <c r="I370">
        <f ca="1">G370/(1+$H$366)^J370</f>
        <v>64681.524487165138</v>
      </c>
      <c r="J370">
        <v>1</v>
      </c>
    </row>
    <row r="371" spans="1:59">
      <c r="A371">
        <v>2</v>
      </c>
      <c r="B371" s="29">
        <f t="shared" ca="1" si="49"/>
        <v>23206.144286310689</v>
      </c>
      <c r="C371" s="29">
        <f t="shared" ca="1" si="49"/>
        <v>22635.460285357145</v>
      </c>
      <c r="D371" s="29">
        <f t="shared" ca="1" si="49"/>
        <v>19421.230755115757</v>
      </c>
      <c r="E371" s="29">
        <f t="shared" ca="1" si="49"/>
        <v>15832.71308330701</v>
      </c>
      <c r="F371" s="22" t="s">
        <v>116</v>
      </c>
      <c r="G371" s="5">
        <f ca="1">SUM(B371:E371)</f>
        <v>81095.548410090603</v>
      </c>
      <c r="I371">
        <f ca="1">G371/(1+$H$366)^J371</f>
        <v>73556.052979674016</v>
      </c>
      <c r="J371">
        <v>2</v>
      </c>
    </row>
    <row r="372" spans="1:59">
      <c r="A372">
        <v>3</v>
      </c>
      <c r="B372" s="29">
        <f t="shared" ca="1" si="49"/>
        <v>17409.287818926648</v>
      </c>
      <c r="C372" s="29">
        <f t="shared" ca="1" si="49"/>
        <v>20811.497513553095</v>
      </c>
      <c r="D372" s="29">
        <f t="shared" ca="1" si="49"/>
        <v>17506.32178285953</v>
      </c>
      <c r="E372" s="29">
        <f t="shared" ca="1" si="49"/>
        <v>20217.607038957391</v>
      </c>
      <c r="F372" s="22" t="s">
        <v>117</v>
      </c>
      <c r="G372" s="5">
        <f ca="1">SUM(B372:E372)</f>
        <v>75944.714154296671</v>
      </c>
      <c r="I372">
        <f ca="1">G372/(1+$H$366)^J372</f>
        <v>65603.899496207028</v>
      </c>
      <c r="J372">
        <v>3</v>
      </c>
    </row>
    <row r="373" spans="1:59" ht="12.75" thickBot="1">
      <c r="I373" t="s">
        <v>113</v>
      </c>
    </row>
    <row r="374" spans="1:59" ht="12.75" thickBot="1">
      <c r="H374" t="s">
        <v>114</v>
      </c>
      <c r="I374" s="63">
        <f ca="1">SUM(I370:I372)</f>
        <v>203841.47696304618</v>
      </c>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row>
    <row r="375" spans="1:59">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row>
    <row r="376" spans="1:59">
      <c r="A376" s="1" t="s">
        <v>163</v>
      </c>
    </row>
    <row r="378" spans="1:59">
      <c r="A378" s="1"/>
      <c r="B378" s="1" t="s">
        <v>190</v>
      </c>
    </row>
    <row r="379" spans="1:59">
      <c r="A379" s="1" t="s">
        <v>114</v>
      </c>
      <c r="B379" s="86">
        <f ca="1">I374</f>
        <v>203841.47696304618</v>
      </c>
    </row>
    <row r="380" spans="1:59">
      <c r="A380" s="1" t="s">
        <v>191</v>
      </c>
      <c r="B380" s="31">
        <f t="array" aca="1" ref="B380:B387" ca="1">_xll.TRANS(B357:I357)</f>
        <v>87.974243130117046</v>
      </c>
    </row>
    <row r="381" spans="1:59">
      <c r="A381" s="1" t="s">
        <v>192</v>
      </c>
      <c r="B381" s="31">
        <f ca="1"/>
        <v>41.072845581067071</v>
      </c>
    </row>
    <row r="382" spans="1:59">
      <c r="A382" s="1" t="s">
        <v>193</v>
      </c>
      <c r="B382" s="31">
        <f ca="1"/>
        <v>61.150929949901496</v>
      </c>
    </row>
    <row r="383" spans="1:59">
      <c r="A383" s="1" t="s">
        <v>194</v>
      </c>
      <c r="B383" s="31">
        <f ca="1"/>
        <v>58.572746986725591</v>
      </c>
    </row>
    <row r="384" spans="1:59">
      <c r="A384" s="1" t="s">
        <v>195</v>
      </c>
      <c r="B384" s="31">
        <f ca="1"/>
        <v>1.9789073710105911</v>
      </c>
    </row>
    <row r="385" spans="1:2">
      <c r="A385" s="1" t="s">
        <v>196</v>
      </c>
      <c r="B385" s="31">
        <f ca="1"/>
        <v>5.0669724045480695</v>
      </c>
    </row>
    <row r="386" spans="1:2">
      <c r="A386" s="1" t="s">
        <v>197</v>
      </c>
      <c r="B386" s="31">
        <f ca="1"/>
        <v>2.8628054875374356</v>
      </c>
    </row>
    <row r="387" spans="1:2">
      <c r="A387" s="1" t="s">
        <v>198</v>
      </c>
      <c r="B387" s="31">
        <f ca="1"/>
        <v>3.4517088712843416</v>
      </c>
    </row>
    <row r="388" spans="1:2">
      <c r="A388" s="1" t="s">
        <v>199</v>
      </c>
      <c r="B388" s="31">
        <f t="array" aca="1" ref="B388:B395" ca="1">_xll.TRANS(B356:I356)</f>
        <v>110.14242497888138</v>
      </c>
    </row>
    <row r="389" spans="1:2">
      <c r="A389" s="1" t="s">
        <v>200</v>
      </c>
      <c r="B389" s="31">
        <f ca="1"/>
        <v>40.799999999999997</v>
      </c>
    </row>
    <row r="390" spans="1:2">
      <c r="A390" s="1" t="s">
        <v>201</v>
      </c>
      <c r="B390" s="31">
        <f ca="1"/>
        <v>52.958097823694899</v>
      </c>
    </row>
    <row r="391" spans="1:2">
      <c r="A391" s="1" t="s">
        <v>202</v>
      </c>
      <c r="B391" s="31">
        <f ca="1"/>
        <v>46.99889231709799</v>
      </c>
    </row>
    <row r="392" spans="1:2">
      <c r="A392" s="1" t="s">
        <v>203</v>
      </c>
      <c r="B392" s="31">
        <f ca="1"/>
        <v>2.1069214964860468</v>
      </c>
    </row>
    <row r="393" spans="1:2">
      <c r="A393" s="1" t="s">
        <v>204</v>
      </c>
      <c r="B393" s="31">
        <f ca="1"/>
        <v>5.5479069326855752</v>
      </c>
    </row>
    <row r="394" spans="1:2">
      <c r="A394" s="1" t="s">
        <v>205</v>
      </c>
      <c r="B394" s="31">
        <f ca="1"/>
        <v>3.6672825409575358</v>
      </c>
    </row>
    <row r="395" spans="1:2">
      <c r="A395" s="1" t="s">
        <v>206</v>
      </c>
      <c r="B395" s="31">
        <f ca="1"/>
        <v>3.3687417517172289</v>
      </c>
    </row>
    <row r="396" spans="1:2">
      <c r="A396" s="1" t="s">
        <v>207</v>
      </c>
      <c r="B396" s="31">
        <f t="array" aca="1" ref="B396:B403" ca="1">_xll.TRANS(B355:I355)</f>
        <v>86.489883904303767</v>
      </c>
    </row>
    <row r="397" spans="1:2">
      <c r="A397" s="1" t="s">
        <v>208</v>
      </c>
      <c r="B397" s="31">
        <f ca="1"/>
        <v>29.433015906985354</v>
      </c>
    </row>
    <row r="398" spans="1:2">
      <c r="A398" s="1" t="s">
        <v>209</v>
      </c>
      <c r="B398" s="31">
        <f ca="1"/>
        <v>48.23312384090174</v>
      </c>
    </row>
    <row r="399" spans="1:2">
      <c r="A399" s="1" t="s">
        <v>210</v>
      </c>
      <c r="B399" s="31">
        <f ca="1"/>
        <v>48.458496497037991</v>
      </c>
    </row>
    <row r="400" spans="1:2">
      <c r="A400" s="1" t="s">
        <v>211</v>
      </c>
      <c r="B400" s="31">
        <f ca="1"/>
        <v>2.1868761259860792</v>
      </c>
    </row>
    <row r="401" spans="1:2">
      <c r="A401" s="1" t="s">
        <v>212</v>
      </c>
      <c r="B401" s="31">
        <f ca="1"/>
        <v>5.3704410706114443</v>
      </c>
    </row>
    <row r="402" spans="1:2">
      <c r="A402" s="1" t="s">
        <v>213</v>
      </c>
      <c r="B402" s="31">
        <f ca="1"/>
        <v>3.565770469663335</v>
      </c>
    </row>
    <row r="403" spans="1:2">
      <c r="A403" s="1" t="s">
        <v>214</v>
      </c>
      <c r="B403" s="31">
        <f ca="1"/>
        <v>3.3009034600370972</v>
      </c>
    </row>
  </sheetData>
  <phoneticPr fontId="0" type="noConversion"/>
  <printOptions headings="1"/>
  <pageMargins left="0.75" right="0.43" top="0.5" bottom="0.7" header="0.5" footer="0.5"/>
  <pageSetup scale="61" fitToHeight="4" orientation="portrait" r:id="rId1"/>
  <headerFooter alignWithMargins="0">
    <oddFooter>democompletecorr.xls&amp;RPage &amp;P</oddFooter>
  </headerFooter>
  <rowBreaks count="1" manualBreakCount="1">
    <brk id="347" max="12" man="1"/>
  </rowBreaks>
  <legacyDrawing r:id="rId2"/>
</worksheet>
</file>

<file path=xl/worksheets/sheet2.xml><?xml version="1.0" encoding="utf-8"?>
<worksheet xmlns="http://schemas.openxmlformats.org/spreadsheetml/2006/main" xmlns:r="http://schemas.openxmlformats.org/officeDocument/2006/relationships">
  <sheetPr codeName="Sheet2"/>
  <dimension ref="A1:BT243"/>
  <sheetViews>
    <sheetView topLeftCell="AA30" workbookViewId="0">
      <selection activeCell="AA46" sqref="AA46"/>
    </sheetView>
  </sheetViews>
  <sheetFormatPr defaultRowHeight="12"/>
  <cols>
    <col min="3" max="26" width="10.140625" customWidth="1"/>
  </cols>
  <sheetData>
    <row r="1" spans="1:51">
      <c r="A1" t="s">
        <v>215</v>
      </c>
    </row>
    <row r="2" spans="1:51">
      <c r="A2" t="s">
        <v>30</v>
      </c>
      <c r="B2" t="str">
        <f ca="1">ADDRESS(ROW(Simulate!$B$379),COLUMN(Simulate!$B$379),4,,_xll.WSNAME(Simulate!$B$379))</f>
        <v>Simulate!B379</v>
      </c>
      <c r="C2" t="str">
        <f ca="1">ADDRESS(ROW(Simulate!$B$380),COLUMN(Simulate!$B$380),4,,_xll.WSNAME(Simulate!$B$380))</f>
        <v>Simulate!B380</v>
      </c>
      <c r="D2" t="str">
        <f ca="1">ADDRESS(ROW(Simulate!$B$381),COLUMN(Simulate!$B$381),4,,_xll.WSNAME(Simulate!$B$381))</f>
        <v>Simulate!B381</v>
      </c>
      <c r="E2" t="str">
        <f ca="1">ADDRESS(ROW(Simulate!$B$382),COLUMN(Simulate!$B$382),4,,_xll.WSNAME(Simulate!$B$382))</f>
        <v>Simulate!B382</v>
      </c>
      <c r="F2" t="str">
        <f ca="1">ADDRESS(ROW(Simulate!$B$383),COLUMN(Simulate!$B$383),4,,_xll.WSNAME(Simulate!$B$383))</f>
        <v>Simulate!B383</v>
      </c>
      <c r="G2" t="str">
        <f ca="1">ADDRESS(ROW(Simulate!$B$384),COLUMN(Simulate!$B$384),4,,_xll.WSNAME(Simulate!$B$384))</f>
        <v>Simulate!B384</v>
      </c>
      <c r="H2" t="str">
        <f ca="1">ADDRESS(ROW(Simulate!$B$385),COLUMN(Simulate!$B$385),4,,_xll.WSNAME(Simulate!$B$385))</f>
        <v>Simulate!B385</v>
      </c>
      <c r="I2" t="str">
        <f ca="1">ADDRESS(ROW(Simulate!$B$386),COLUMN(Simulate!$B$386),4,,_xll.WSNAME(Simulate!$B$386))</f>
        <v>Simulate!B386</v>
      </c>
      <c r="J2" t="str">
        <f ca="1">ADDRESS(ROW(Simulate!$B$387),COLUMN(Simulate!$B$387),4,,_xll.WSNAME(Simulate!$B$387))</f>
        <v>Simulate!B387</v>
      </c>
      <c r="K2" t="str">
        <f ca="1">ADDRESS(ROW(Simulate!$B$388),COLUMN(Simulate!$B$388),4,,_xll.WSNAME(Simulate!$B$388))</f>
        <v>Simulate!B388</v>
      </c>
      <c r="L2" t="str">
        <f ca="1">ADDRESS(ROW(Simulate!$B$389),COLUMN(Simulate!$B$389),4,,_xll.WSNAME(Simulate!$B$389))</f>
        <v>Simulate!B389</v>
      </c>
      <c r="M2" t="str">
        <f ca="1">ADDRESS(ROW(Simulate!$B$390),COLUMN(Simulate!$B$390),4,,_xll.WSNAME(Simulate!$B$390))</f>
        <v>Simulate!B390</v>
      </c>
      <c r="N2" t="str">
        <f ca="1">ADDRESS(ROW(Simulate!$B$391),COLUMN(Simulate!$B$391),4,,_xll.WSNAME(Simulate!$B$391))</f>
        <v>Simulate!B391</v>
      </c>
      <c r="O2" t="str">
        <f ca="1">ADDRESS(ROW(Simulate!$B$392),COLUMN(Simulate!$B$392),4,,_xll.WSNAME(Simulate!$B$392))</f>
        <v>Simulate!B392</v>
      </c>
      <c r="P2" t="str">
        <f ca="1">ADDRESS(ROW(Simulate!$B$393),COLUMN(Simulate!$B$393),4,,_xll.WSNAME(Simulate!$B$393))</f>
        <v>Simulate!B393</v>
      </c>
      <c r="Q2" t="str">
        <f ca="1">ADDRESS(ROW(Simulate!$B$394),COLUMN(Simulate!$B$394),4,,_xll.WSNAME(Simulate!$B$394))</f>
        <v>Simulate!B394</v>
      </c>
      <c r="R2" t="str">
        <f ca="1">ADDRESS(ROW(Simulate!$B$395),COLUMN(Simulate!$B$395),4,,_xll.WSNAME(Simulate!$B$395))</f>
        <v>Simulate!B395</v>
      </c>
      <c r="S2" t="str">
        <f ca="1">ADDRESS(ROW(Simulate!$B$396),COLUMN(Simulate!$B$396),4,,_xll.WSNAME(Simulate!$B$396))</f>
        <v>Simulate!B396</v>
      </c>
      <c r="T2" t="str">
        <f ca="1">ADDRESS(ROW(Simulate!$B$397),COLUMN(Simulate!$B$397),4,,_xll.WSNAME(Simulate!$B$397))</f>
        <v>Simulate!B397</v>
      </c>
      <c r="U2" t="str">
        <f ca="1">ADDRESS(ROW(Simulate!$B$398),COLUMN(Simulate!$B$398),4,,_xll.WSNAME(Simulate!$B$398))</f>
        <v>Simulate!B398</v>
      </c>
      <c r="V2" t="str">
        <f ca="1">ADDRESS(ROW(Simulate!$B$399),COLUMN(Simulate!$B$399),4,,_xll.WSNAME(Simulate!$B$399))</f>
        <v>Simulate!B399</v>
      </c>
      <c r="W2" t="str">
        <f ca="1">ADDRESS(ROW(Simulate!$B$400),COLUMN(Simulate!$B$400),4,,_xll.WSNAME(Simulate!$B$400))</f>
        <v>Simulate!B400</v>
      </c>
      <c r="X2" t="str">
        <f ca="1">ADDRESS(ROW(Simulate!$B$401),COLUMN(Simulate!$B$401),4,,_xll.WSNAME(Simulate!$B$401))</f>
        <v>Simulate!B401</v>
      </c>
      <c r="Y2" t="str">
        <f ca="1">ADDRESS(ROW(Simulate!$B$402),COLUMN(Simulate!$B$402),4,,_xll.WSNAME(Simulate!$B$402))</f>
        <v>Simulate!B402</v>
      </c>
      <c r="Z2" t="str">
        <f ca="1">ADDRESS(ROW(Simulate!$B$403),COLUMN(Simulate!$B$403),4,,_xll.WSNAME(Simulate!$B$403))</f>
        <v>Simulate!B403</v>
      </c>
    </row>
    <row r="3" spans="1:51">
      <c r="A3" t="s">
        <v>13</v>
      </c>
      <c r="B3">
        <f t="shared" ref="B3:Z3" si="0">AVERAGE(B9:B108)</f>
        <v>199161.74894362013</v>
      </c>
      <c r="C3">
        <f t="shared" si="0"/>
        <v>123.30102045287738</v>
      </c>
      <c r="D3">
        <f t="shared" si="0"/>
        <v>38.861791515499661</v>
      </c>
      <c r="E3">
        <f t="shared" si="0"/>
        <v>55.450904355170394</v>
      </c>
      <c r="F3">
        <f t="shared" si="0"/>
        <v>45.175977883556101</v>
      </c>
      <c r="G3">
        <f t="shared" si="0"/>
        <v>2.0657398469981754</v>
      </c>
      <c r="H3">
        <f t="shared" si="0"/>
        <v>4.8981201398534617</v>
      </c>
      <c r="I3">
        <f t="shared" si="0"/>
        <v>3.0793052597159218</v>
      </c>
      <c r="J3">
        <f t="shared" si="0"/>
        <v>3.4892360807016805</v>
      </c>
      <c r="K3">
        <f t="shared" si="0"/>
        <v>121.80709105137456</v>
      </c>
      <c r="L3">
        <f t="shared" si="0"/>
        <v>38.087770031833749</v>
      </c>
      <c r="M3">
        <f t="shared" si="0"/>
        <v>54.594843371214694</v>
      </c>
      <c r="N3">
        <f t="shared" si="0"/>
        <v>43.487354122855315</v>
      </c>
      <c r="O3">
        <f t="shared" si="0"/>
        <v>2.0003684917373588</v>
      </c>
      <c r="P3">
        <f t="shared" si="0"/>
        <v>4.7164561174943573</v>
      </c>
      <c r="Q3">
        <f t="shared" si="0"/>
        <v>2.9852306471034962</v>
      </c>
      <c r="R3">
        <f t="shared" si="0"/>
        <v>3.3766016416166647</v>
      </c>
      <c r="S3">
        <f t="shared" si="0"/>
        <v>118.2394531098024</v>
      </c>
      <c r="T3">
        <f t="shared" si="0"/>
        <v>37.395306087647619</v>
      </c>
      <c r="U3">
        <f t="shared" si="0"/>
        <v>53.502620450434726</v>
      </c>
      <c r="V3">
        <f t="shared" si="0"/>
        <v>43.688126442695236</v>
      </c>
      <c r="W3">
        <f t="shared" si="0"/>
        <v>1.95887237246648</v>
      </c>
      <c r="X3">
        <f t="shared" si="0"/>
        <v>4.5242231002949396</v>
      </c>
      <c r="Y3">
        <f t="shared" si="0"/>
        <v>2.9090629512559905</v>
      </c>
      <c r="Z3">
        <f t="shared" si="0"/>
        <v>3.2325119572750673</v>
      </c>
    </row>
    <row r="4" spans="1:51">
      <c r="A4" t="s">
        <v>160</v>
      </c>
      <c r="B4">
        <f t="shared" ref="B4:Z4" si="1">STDEV(B9:B108)</f>
        <v>20861.596796695179</v>
      </c>
      <c r="C4">
        <f t="shared" si="1"/>
        <v>29.003056843168906</v>
      </c>
      <c r="D4">
        <f t="shared" si="1"/>
        <v>7.6488821530187119</v>
      </c>
      <c r="E4">
        <f t="shared" si="1"/>
        <v>8.0902943269044911</v>
      </c>
      <c r="F4">
        <f t="shared" si="1"/>
        <v>22.25171498143305</v>
      </c>
      <c r="G4">
        <f t="shared" si="1"/>
        <v>0.30449639582292215</v>
      </c>
      <c r="H4">
        <f t="shared" si="1"/>
        <v>0.80057501750909266</v>
      </c>
      <c r="I4">
        <f t="shared" si="1"/>
        <v>0.64102971666939967</v>
      </c>
      <c r="J4">
        <f t="shared" si="1"/>
        <v>0.53752307809707944</v>
      </c>
      <c r="K4">
        <f t="shared" si="1"/>
        <v>27.35926692600928</v>
      </c>
      <c r="L4">
        <f t="shared" si="1"/>
        <v>7.5281840929679253</v>
      </c>
      <c r="M4">
        <f t="shared" si="1"/>
        <v>8.8103699804084297</v>
      </c>
      <c r="N4">
        <f t="shared" si="1"/>
        <v>23.817406181351405</v>
      </c>
      <c r="O4">
        <f t="shared" si="1"/>
        <v>0.20647274182370984</v>
      </c>
      <c r="P4">
        <f t="shared" si="1"/>
        <v>0.56783977884281522</v>
      </c>
      <c r="Q4">
        <f t="shared" si="1"/>
        <v>0.42487277412324143</v>
      </c>
      <c r="R4">
        <f t="shared" si="1"/>
        <v>0.36602546082035259</v>
      </c>
      <c r="S4">
        <f t="shared" si="1"/>
        <v>25.821757984099399</v>
      </c>
      <c r="T4">
        <f t="shared" si="1"/>
        <v>7.3452292808177431</v>
      </c>
      <c r="U4">
        <f t="shared" si="1"/>
        <v>8.0007409333093715</v>
      </c>
      <c r="V4">
        <f t="shared" si="1"/>
        <v>20.215305497921822</v>
      </c>
      <c r="W4">
        <f t="shared" si="1"/>
        <v>0.20019430886917974</v>
      </c>
      <c r="X4">
        <f t="shared" si="1"/>
        <v>0.49406060391580303</v>
      </c>
      <c r="Y4">
        <f t="shared" si="1"/>
        <v>0.41637278632519886</v>
      </c>
      <c r="Z4">
        <f t="shared" si="1"/>
        <v>0.34400458547697838</v>
      </c>
    </row>
    <row r="5" spans="1:51">
      <c r="A5" t="s">
        <v>161</v>
      </c>
      <c r="B5">
        <f t="shared" ref="B5:Z5" si="2">100*B4/B3</f>
        <v>10.47470054232191</v>
      </c>
      <c r="C5">
        <f t="shared" si="2"/>
        <v>23.522154753174295</v>
      </c>
      <c r="D5">
        <f t="shared" si="2"/>
        <v>19.682268507791328</v>
      </c>
      <c r="E5">
        <f t="shared" si="2"/>
        <v>14.590013311748864</v>
      </c>
      <c r="F5">
        <f t="shared" si="2"/>
        <v>49.255635459155378</v>
      </c>
      <c r="G5">
        <f t="shared" si="2"/>
        <v>14.740307026821423</v>
      </c>
      <c r="H5">
        <f t="shared" si="2"/>
        <v>16.344536161847667</v>
      </c>
      <c r="I5">
        <f t="shared" si="2"/>
        <v>20.817348804468224</v>
      </c>
      <c r="J5">
        <f t="shared" si="2"/>
        <v>15.405179405028516</v>
      </c>
      <c r="K5">
        <f t="shared" si="2"/>
        <v>22.461144659033003</v>
      </c>
      <c r="L5">
        <f t="shared" si="2"/>
        <v>19.765357978888947</v>
      </c>
      <c r="M5">
        <f t="shared" si="2"/>
        <v>16.137732863345342</v>
      </c>
      <c r="N5">
        <f t="shared" si="2"/>
        <v>54.768579652064588</v>
      </c>
      <c r="O5">
        <f t="shared" si="2"/>
        <v>10.321735354088901</v>
      </c>
      <c r="P5">
        <f t="shared" si="2"/>
        <v>12.039543349859112</v>
      </c>
      <c r="Q5">
        <f t="shared" si="2"/>
        <v>14.232494046498086</v>
      </c>
      <c r="R5">
        <f t="shared" si="2"/>
        <v>10.840054577628687</v>
      </c>
      <c r="S5">
        <f t="shared" si="2"/>
        <v>21.838529615085559</v>
      </c>
      <c r="T5">
        <f t="shared" si="2"/>
        <v>19.642115680513211</v>
      </c>
      <c r="U5">
        <f t="shared" si="2"/>
        <v>14.95392350122612</v>
      </c>
      <c r="V5">
        <f t="shared" si="2"/>
        <v>46.271852661014883</v>
      </c>
      <c r="W5">
        <f t="shared" si="2"/>
        <v>10.219875050721582</v>
      </c>
      <c r="X5">
        <f t="shared" si="2"/>
        <v>10.920341304203028</v>
      </c>
      <c r="Y5">
        <f t="shared" si="2"/>
        <v>14.312952084637066</v>
      </c>
      <c r="Z5">
        <f t="shared" si="2"/>
        <v>10.642020509862746</v>
      </c>
      <c r="AC5" s="1" t="s">
        <v>169</v>
      </c>
    </row>
    <row r="6" spans="1:51">
      <c r="A6" t="s">
        <v>17</v>
      </c>
      <c r="B6">
        <f t="shared" ref="B6:Z6" si="3">MIN(B9:B108)</f>
        <v>146308.43453511249</v>
      </c>
      <c r="C6">
        <f t="shared" si="3"/>
        <v>83.231961869707064</v>
      </c>
      <c r="D6">
        <f t="shared" si="3"/>
        <v>27.050388475324066</v>
      </c>
      <c r="E6">
        <f t="shared" si="3"/>
        <v>47.858393378189362</v>
      </c>
      <c r="F6">
        <f t="shared" si="3"/>
        <v>5.201964817602498</v>
      </c>
      <c r="G6">
        <f t="shared" si="3"/>
        <v>1.5890472918921241</v>
      </c>
      <c r="H6">
        <f t="shared" si="3"/>
        <v>4.0020555143974557</v>
      </c>
      <c r="I6">
        <f t="shared" si="3"/>
        <v>1.9789366982295611</v>
      </c>
      <c r="J6">
        <f t="shared" si="3"/>
        <v>2.691251157930719</v>
      </c>
      <c r="K6">
        <f t="shared" si="3"/>
        <v>81.599961770532502</v>
      </c>
      <c r="L6">
        <f t="shared" si="3"/>
        <v>26.51998931913252</v>
      </c>
      <c r="M6">
        <f t="shared" si="3"/>
        <v>46.919993090948061</v>
      </c>
      <c r="N6">
        <f t="shared" si="3"/>
        <v>5.0999621810625291</v>
      </c>
      <c r="O6">
        <f t="shared" si="3"/>
        <v>1.6734030849665189</v>
      </c>
      <c r="P6">
        <f t="shared" si="3"/>
        <v>4.1104077804318679</v>
      </c>
      <c r="Q6">
        <f t="shared" si="3"/>
        <v>2.2220664866325972</v>
      </c>
      <c r="R6">
        <f t="shared" si="3"/>
        <v>2.8274595685262218</v>
      </c>
      <c r="S6">
        <f t="shared" si="3"/>
        <v>79.999962686472571</v>
      </c>
      <c r="T6">
        <f t="shared" si="3"/>
        <v>25.999989581424316</v>
      </c>
      <c r="U6">
        <f t="shared" si="3"/>
        <v>45.999994381109325</v>
      </c>
      <c r="V6">
        <f t="shared" si="3"/>
        <v>4.9999624284366337</v>
      </c>
      <c r="W6">
        <f t="shared" si="3"/>
        <v>1.6399350290135557</v>
      </c>
      <c r="X6">
        <f t="shared" si="3"/>
        <v>3.9445951254045384</v>
      </c>
      <c r="Y6">
        <f t="shared" si="3"/>
        <v>2.162613325559354</v>
      </c>
      <c r="Z6">
        <f t="shared" si="3"/>
        <v>2.7077788151617148</v>
      </c>
    </row>
    <row r="7" spans="1:51">
      <c r="A7" t="s">
        <v>14</v>
      </c>
      <c r="B7">
        <f t="shared" ref="B7:Z7" si="4">MAX(B9:B108)</f>
        <v>258118.43284977385</v>
      </c>
      <c r="C7">
        <f t="shared" si="4"/>
        <v>171.66603923567672</v>
      </c>
      <c r="D7">
        <f t="shared" si="4"/>
        <v>48.898810050896721</v>
      </c>
      <c r="E7">
        <f t="shared" si="4"/>
        <v>74.908812865782735</v>
      </c>
      <c r="F7">
        <f t="shared" si="4"/>
        <v>78.030032435143667</v>
      </c>
      <c r="G7">
        <f t="shared" si="4"/>
        <v>2.7314572754364024</v>
      </c>
      <c r="H7">
        <f t="shared" si="4"/>
        <v>6.1528110367330155</v>
      </c>
      <c r="I7">
        <f t="shared" si="4"/>
        <v>4.146865307570514</v>
      </c>
      <c r="J7">
        <f t="shared" si="4"/>
        <v>4.8953756064623075</v>
      </c>
      <c r="K7">
        <f t="shared" si="4"/>
        <v>168.30003960158339</v>
      </c>
      <c r="L7">
        <f t="shared" si="4"/>
        <v>47.940009405477007</v>
      </c>
      <c r="M7">
        <f t="shared" si="4"/>
        <v>73.440015884829307</v>
      </c>
      <c r="N7">
        <f t="shared" si="4"/>
        <v>76.500031266386216</v>
      </c>
      <c r="O7">
        <f t="shared" si="4"/>
        <v>2.465643142681309</v>
      </c>
      <c r="P7">
        <f t="shared" si="4"/>
        <v>5.5961895543416063</v>
      </c>
      <c r="Q7">
        <f t="shared" si="4"/>
        <v>3.720473289258456</v>
      </c>
      <c r="R7">
        <f t="shared" si="4"/>
        <v>4.3533918828368909</v>
      </c>
      <c r="S7">
        <f t="shared" si="4"/>
        <v>165.00004609017799</v>
      </c>
      <c r="T7">
        <f t="shared" si="4"/>
        <v>47.000009441270244</v>
      </c>
      <c r="U7">
        <f t="shared" si="4"/>
        <v>72.00001653160561</v>
      </c>
      <c r="V7">
        <f t="shared" si="4"/>
        <v>75.000024799484279</v>
      </c>
      <c r="W7">
        <f t="shared" si="4"/>
        <v>2.4163302397897</v>
      </c>
      <c r="X7">
        <f t="shared" si="4"/>
        <v>5.370440988630051</v>
      </c>
      <c r="Y7">
        <f t="shared" si="4"/>
        <v>3.6209288868797764</v>
      </c>
      <c r="Z7">
        <f t="shared" si="4"/>
        <v>4.169121353957042</v>
      </c>
    </row>
    <row r="8" spans="1:51" ht="12.75" thickBot="1">
      <c r="A8" t="s">
        <v>162</v>
      </c>
      <c r="B8" t="str">
        <f>Simulate!$A$379</f>
        <v>Rec</v>
      </c>
      <c r="C8" t="str">
        <f>Simulate!$A$380</f>
        <v>CN Yield 3</v>
      </c>
      <c r="D8" t="str">
        <f>Simulate!$A$381</f>
        <v>SB Yield 3</v>
      </c>
      <c r="E8" t="str">
        <f>Simulate!$A$382</f>
        <v>WH Yield 3</v>
      </c>
      <c r="F8" t="str">
        <f>Simulate!$A$383</f>
        <v>GS Yield 3</v>
      </c>
      <c r="G8" t="str">
        <f>Simulate!$A$384</f>
        <v>CN Price 3</v>
      </c>
      <c r="H8" t="str">
        <f>Simulate!$A$385</f>
        <v>SB Price 3</v>
      </c>
      <c r="I8" t="str">
        <f>Simulate!$A$386</f>
        <v>WH Price 3</v>
      </c>
      <c r="J8" t="str">
        <f>Simulate!$A$387</f>
        <v>GS Price 3</v>
      </c>
      <c r="K8" t="str">
        <f>Simulate!$A$388</f>
        <v>CN Yield 2</v>
      </c>
      <c r="L8" t="str">
        <f>Simulate!$A$389</f>
        <v>SB Yield 2</v>
      </c>
      <c r="M8" t="str">
        <f>Simulate!$A$390</f>
        <v>WH Yield 2</v>
      </c>
      <c r="N8" t="str">
        <f>Simulate!$A$391</f>
        <v>GS Yield 2</v>
      </c>
      <c r="O8" t="str">
        <f>Simulate!$A$392</f>
        <v>CN Price 2</v>
      </c>
      <c r="P8" t="str">
        <f>Simulate!$A$393</f>
        <v>SB Price 2</v>
      </c>
      <c r="Q8" t="str">
        <f>Simulate!$A$394</f>
        <v>WH Price 2</v>
      </c>
      <c r="R8" t="str">
        <f>Simulate!$A$395</f>
        <v>GS Price 2</v>
      </c>
      <c r="S8" t="str">
        <f>Simulate!$A$396</f>
        <v>CN Yield 1</v>
      </c>
      <c r="T8" t="str">
        <f>Simulate!$A$397</f>
        <v>SB Yield 1</v>
      </c>
      <c r="U8" t="str">
        <f>Simulate!$A$398</f>
        <v>WH Yield 1</v>
      </c>
      <c r="V8" t="str">
        <f>Simulate!$A$399</f>
        <v>GS Yield 1</v>
      </c>
      <c r="W8" t="str">
        <f>Simulate!$A$400</f>
        <v>CN Price 1</v>
      </c>
      <c r="X8" t="str">
        <f>Simulate!$A$401</f>
        <v>SB Price 1</v>
      </c>
      <c r="Y8" t="str">
        <f>Simulate!$A$402</f>
        <v>WH Price 1</v>
      </c>
      <c r="Z8" t="str">
        <f>Simulate!$A$403</f>
        <v>GS Price 1</v>
      </c>
      <c r="AB8" s="5" t="str">
        <f t="shared" ref="AB8:AY8" si="5">C8</f>
        <v>CN Yield 3</v>
      </c>
      <c r="AC8" s="5" t="str">
        <f t="shared" si="5"/>
        <v>SB Yield 3</v>
      </c>
      <c r="AD8" s="5" t="str">
        <f t="shared" si="5"/>
        <v>WH Yield 3</v>
      </c>
      <c r="AE8" s="5" t="str">
        <f t="shared" si="5"/>
        <v>GS Yield 3</v>
      </c>
      <c r="AF8" s="5" t="str">
        <f t="shared" si="5"/>
        <v>CN Price 3</v>
      </c>
      <c r="AG8" s="5" t="str">
        <f t="shared" si="5"/>
        <v>SB Price 3</v>
      </c>
      <c r="AH8" s="5" t="str">
        <f t="shared" si="5"/>
        <v>WH Price 3</v>
      </c>
      <c r="AI8" s="5" t="str">
        <f t="shared" si="5"/>
        <v>GS Price 3</v>
      </c>
      <c r="AJ8" s="5" t="str">
        <f t="shared" si="5"/>
        <v>CN Yield 2</v>
      </c>
      <c r="AK8" s="5" t="str">
        <f t="shared" si="5"/>
        <v>SB Yield 2</v>
      </c>
      <c r="AL8" s="5" t="str">
        <f t="shared" si="5"/>
        <v>WH Yield 2</v>
      </c>
      <c r="AM8" s="5" t="str">
        <f t="shared" si="5"/>
        <v>GS Yield 2</v>
      </c>
      <c r="AN8" s="5" t="str">
        <f t="shared" si="5"/>
        <v>CN Price 2</v>
      </c>
      <c r="AO8" s="5" t="str">
        <f t="shared" si="5"/>
        <v>SB Price 2</v>
      </c>
      <c r="AP8" s="5" t="str">
        <f t="shared" si="5"/>
        <v>WH Price 2</v>
      </c>
      <c r="AQ8" s="5" t="str">
        <f t="shared" si="5"/>
        <v>GS Price 2</v>
      </c>
      <c r="AR8" s="5" t="str">
        <f t="shared" si="5"/>
        <v>CN Yield 1</v>
      </c>
      <c r="AS8" s="5" t="str">
        <f t="shared" si="5"/>
        <v>SB Yield 1</v>
      </c>
      <c r="AT8" s="5" t="str">
        <f t="shared" si="5"/>
        <v>WH Yield 1</v>
      </c>
      <c r="AU8" s="5" t="str">
        <f t="shared" si="5"/>
        <v>GS Yield 1</v>
      </c>
      <c r="AV8" s="5" t="str">
        <f t="shared" si="5"/>
        <v>CN Price 1</v>
      </c>
      <c r="AW8" s="5" t="str">
        <f t="shared" si="5"/>
        <v>SB Price 1</v>
      </c>
      <c r="AX8" s="5" t="str">
        <f t="shared" si="5"/>
        <v>WH Price 1</v>
      </c>
      <c r="AY8" s="5" t="str">
        <f t="shared" si="5"/>
        <v>GS Price 1</v>
      </c>
    </row>
    <row r="9" spans="1:51">
      <c r="A9">
        <v>1</v>
      </c>
      <c r="B9">
        <v>212709.22989743069</v>
      </c>
      <c r="C9">
        <v>106.60931301763472</v>
      </c>
      <c r="D9">
        <v>41.616</v>
      </c>
      <c r="E9">
        <v>59.916515579440798</v>
      </c>
      <c r="F9">
        <v>29.062621071725975</v>
      </c>
      <c r="G9">
        <v>2.2299877125950411</v>
      </c>
      <c r="H9">
        <v>6.1528109712322996</v>
      </c>
      <c r="I9">
        <v>4.1040507039741136</v>
      </c>
      <c r="J9">
        <v>3.4668982445595646</v>
      </c>
      <c r="K9">
        <v>168.3000108608536</v>
      </c>
      <c r="L9">
        <v>47.940006421438198</v>
      </c>
      <c r="M9">
        <v>47.145613057512577</v>
      </c>
      <c r="N9">
        <v>67.48360866022378</v>
      </c>
      <c r="O9">
        <v>1.9085534743223085</v>
      </c>
      <c r="P9">
        <v>4.2639644359301556</v>
      </c>
      <c r="Q9">
        <v>2.543978487539678</v>
      </c>
      <c r="R9">
        <v>3.1984098244029551</v>
      </c>
      <c r="S9">
        <v>112.28554280182138</v>
      </c>
      <c r="T9">
        <v>28.801966818401702</v>
      </c>
      <c r="U9">
        <v>50</v>
      </c>
      <c r="V9">
        <v>59.334525692565769</v>
      </c>
      <c r="W9">
        <v>1.839463142686248</v>
      </c>
      <c r="X9">
        <v>4.641550318794593</v>
      </c>
      <c r="Y9">
        <v>2.5942963053916568</v>
      </c>
      <c r="Z9">
        <v>3.0472194769858918</v>
      </c>
      <c r="AB9" s="8">
        <f>Simulate!C105</f>
        <v>1.0000000000000002</v>
      </c>
      <c r="AC9" s="9">
        <f>Simulate!D105</f>
        <v>0.58260317491199887</v>
      </c>
      <c r="AD9" s="9">
        <f>Simulate!E105</f>
        <v>-0.37925104053756969</v>
      </c>
      <c r="AE9" s="9">
        <f>Simulate!F105</f>
        <v>0.48292492111418434</v>
      </c>
      <c r="AF9" s="9">
        <f>Simulate!G105</f>
        <v>-0.31111315119607785</v>
      </c>
      <c r="AG9" s="9">
        <f>Simulate!H105</f>
        <v>-0.39771383455944759</v>
      </c>
      <c r="AH9" s="9">
        <f>Simulate!I105</f>
        <v>-0.35911969505083058</v>
      </c>
      <c r="AI9" s="10">
        <f>Simulate!J105</f>
        <v>-0.3161656256957639</v>
      </c>
      <c r="AJ9" s="72">
        <f>Simulate!C117</f>
        <v>5.3612389945270414E-2</v>
      </c>
      <c r="AK9" s="72">
        <v>0</v>
      </c>
      <c r="AL9" s="72">
        <v>0</v>
      </c>
      <c r="AM9" s="72">
        <v>0</v>
      </c>
      <c r="AN9" s="72">
        <v>0</v>
      </c>
      <c r="AO9" s="72">
        <v>0</v>
      </c>
      <c r="AP9" s="72">
        <v>0</v>
      </c>
      <c r="AQ9" s="72">
        <v>0</v>
      </c>
      <c r="AR9" s="8">
        <v>0</v>
      </c>
      <c r="AS9" s="9">
        <v>0</v>
      </c>
      <c r="AT9" s="9">
        <v>0</v>
      </c>
      <c r="AU9" s="9">
        <v>0</v>
      </c>
      <c r="AV9" s="9">
        <v>0</v>
      </c>
      <c r="AW9" s="9">
        <v>0</v>
      </c>
      <c r="AX9" s="9">
        <v>0</v>
      </c>
      <c r="AY9" s="10">
        <v>0</v>
      </c>
    </row>
    <row r="10" spans="1:51">
      <c r="A10">
        <v>2</v>
      </c>
      <c r="B10">
        <v>193491.22580445238</v>
      </c>
      <c r="C10">
        <v>116.69655115634897</v>
      </c>
      <c r="D10">
        <v>41.057263628377264</v>
      </c>
      <c r="E10">
        <v>57.833919885147424</v>
      </c>
      <c r="F10">
        <v>63.307639466101016</v>
      </c>
      <c r="G10">
        <v>1.9274909543176681</v>
      </c>
      <c r="H10">
        <v>4.1353187915672152</v>
      </c>
      <c r="I10">
        <v>2.8697782891898811</v>
      </c>
      <c r="J10">
        <v>3.1894398647055642</v>
      </c>
      <c r="K10">
        <v>92.272630028083171</v>
      </c>
      <c r="L10">
        <v>26.519999428534149</v>
      </c>
      <c r="M10">
        <v>48.96</v>
      </c>
      <c r="N10">
        <v>30.933768920808539</v>
      </c>
      <c r="O10">
        <v>2.235038656156402</v>
      </c>
      <c r="P10">
        <v>5.1745326054643304</v>
      </c>
      <c r="Q10">
        <v>3.0744842554226821</v>
      </c>
      <c r="R10">
        <v>3.4604651179848953</v>
      </c>
      <c r="S10">
        <v>96.082347610698861</v>
      </c>
      <c r="T10">
        <v>25.999994234369023</v>
      </c>
      <c r="U10">
        <v>45.999997249658819</v>
      </c>
      <c r="V10">
        <v>56.71108847005177</v>
      </c>
      <c r="W10">
        <v>2.4163302397897</v>
      </c>
      <c r="X10">
        <v>5.3344269583400061</v>
      </c>
      <c r="Y10">
        <v>3.4835785624503721</v>
      </c>
      <c r="Z10">
        <v>4.169121353957042</v>
      </c>
      <c r="AB10" s="11">
        <f>Simulate!C106</f>
        <v>0</v>
      </c>
      <c r="AC10" s="7">
        <f>Simulate!D106</f>
        <v>1.0000000000000002</v>
      </c>
      <c r="AD10" s="7">
        <f>Simulate!E106</f>
        <v>0.16211337313303253</v>
      </c>
      <c r="AE10" s="7">
        <f>Simulate!F106</f>
        <v>0.45965597065330649</v>
      </c>
      <c r="AF10" s="7">
        <f>Simulate!G106</f>
        <v>-8.5632044704935184E-2</v>
      </c>
      <c r="AG10" s="7">
        <f>Simulate!H106</f>
        <v>-1.6363676945026086E-2</v>
      </c>
      <c r="AH10" s="7">
        <f>Simulate!I106</f>
        <v>-7.9572983839898359E-2</v>
      </c>
      <c r="AI10" s="12">
        <f>Simulate!J106</f>
        <v>-0.25883640745745423</v>
      </c>
      <c r="AJ10" s="73">
        <v>0</v>
      </c>
      <c r="AK10" s="73">
        <f>Simulate!C118</f>
        <v>-0.18104997300628045</v>
      </c>
      <c r="AL10" s="73">
        <v>0</v>
      </c>
      <c r="AM10" s="73">
        <v>0</v>
      </c>
      <c r="AN10" s="73">
        <v>0</v>
      </c>
      <c r="AO10" s="79">
        <v>0</v>
      </c>
      <c r="AP10" s="79">
        <v>0</v>
      </c>
      <c r="AQ10" s="73">
        <v>0</v>
      </c>
      <c r="AR10" s="11">
        <v>0</v>
      </c>
      <c r="AS10" s="7">
        <v>0</v>
      </c>
      <c r="AT10" s="7">
        <v>0</v>
      </c>
      <c r="AU10" s="7">
        <v>0</v>
      </c>
      <c r="AV10" s="7">
        <v>0</v>
      </c>
      <c r="AW10" s="7">
        <v>0</v>
      </c>
      <c r="AX10" s="7">
        <v>0</v>
      </c>
      <c r="AY10" s="12">
        <v>0</v>
      </c>
    </row>
    <row r="11" spans="1:51">
      <c r="A11">
        <v>3</v>
      </c>
      <c r="B11">
        <v>185183.11451681936</v>
      </c>
      <c r="C11">
        <v>171.66601659834762</v>
      </c>
      <c r="D11">
        <v>45.863616266399951</v>
      </c>
      <c r="E11">
        <v>49.9392</v>
      </c>
      <c r="F11">
        <v>42.055332066577897</v>
      </c>
      <c r="G11">
        <v>1.9324548273140287</v>
      </c>
      <c r="H11">
        <v>4.2551538756916072</v>
      </c>
      <c r="I11">
        <v>2.0665338807005935</v>
      </c>
      <c r="J11">
        <v>3.5639974790762552</v>
      </c>
      <c r="K11">
        <v>150.05689463451432</v>
      </c>
      <c r="L11">
        <v>38.986331211780737</v>
      </c>
      <c r="M11">
        <v>48.96</v>
      </c>
      <c r="N11">
        <v>60.843081489748371</v>
      </c>
      <c r="O11">
        <v>1.6734030849665189</v>
      </c>
      <c r="P11">
        <v>4.1104077804318679</v>
      </c>
      <c r="Q11">
        <v>2.2220664866325972</v>
      </c>
      <c r="R11">
        <v>2.8274597487704112</v>
      </c>
      <c r="S11">
        <v>145.8347073221384</v>
      </c>
      <c r="T11">
        <v>37.06362770407209</v>
      </c>
      <c r="U11">
        <v>48</v>
      </c>
      <c r="V11">
        <v>5.5830820974757964</v>
      </c>
      <c r="W11">
        <v>1.8717151807229415</v>
      </c>
      <c r="X11">
        <v>4.0320094141125615</v>
      </c>
      <c r="Y11">
        <v>2.8609419509964948</v>
      </c>
      <c r="Z11">
        <v>3.2263088450515318</v>
      </c>
      <c r="AB11" s="11">
        <f>Simulate!C107</f>
        <v>0</v>
      </c>
      <c r="AC11" s="7">
        <f>Simulate!D107</f>
        <v>0</v>
      </c>
      <c r="AD11" s="7">
        <f>Simulate!E107</f>
        <v>0.99999999999999978</v>
      </c>
      <c r="AE11" s="7">
        <f>Simulate!F107</f>
        <v>-7.4352101014138139E-2</v>
      </c>
      <c r="AF11" s="7">
        <f>Simulate!G107</f>
        <v>-7.9713439752619339E-2</v>
      </c>
      <c r="AG11" s="7">
        <f>Simulate!H107</f>
        <v>0.20137994350953711</v>
      </c>
      <c r="AH11" s="7">
        <f>Simulate!I107</f>
        <v>0.22966597957776924</v>
      </c>
      <c r="AI11" s="12">
        <f>Simulate!J107</f>
        <v>-0.30652856327997724</v>
      </c>
      <c r="AJ11" s="73">
        <v>0</v>
      </c>
      <c r="AK11" s="73">
        <v>0</v>
      </c>
      <c r="AL11" s="73">
        <f>Simulate!C119</f>
        <v>-0.11867290578941221</v>
      </c>
      <c r="AM11" s="73">
        <v>0</v>
      </c>
      <c r="AN11" s="73">
        <v>0</v>
      </c>
      <c r="AO11" s="73">
        <v>0</v>
      </c>
      <c r="AP11" s="79">
        <v>0</v>
      </c>
      <c r="AQ11" s="73">
        <v>0</v>
      </c>
      <c r="AR11" s="11">
        <v>0</v>
      </c>
      <c r="AS11" s="7">
        <v>0</v>
      </c>
      <c r="AT11" s="7">
        <v>0</v>
      </c>
      <c r="AU11" s="7">
        <v>0</v>
      </c>
      <c r="AV11" s="7">
        <v>0</v>
      </c>
      <c r="AW11" s="7">
        <v>0</v>
      </c>
      <c r="AX11" s="7">
        <v>0</v>
      </c>
      <c r="AY11" s="12">
        <v>0</v>
      </c>
    </row>
    <row r="12" spans="1:51">
      <c r="A12">
        <v>4</v>
      </c>
      <c r="B12">
        <v>189780.99017095228</v>
      </c>
      <c r="C12">
        <v>85.982265320748127</v>
      </c>
      <c r="D12">
        <v>47.169035062220921</v>
      </c>
      <c r="E12">
        <v>52.02</v>
      </c>
      <c r="F12">
        <v>50.64804278329671</v>
      </c>
      <c r="G12">
        <v>2.2585976948769186</v>
      </c>
      <c r="H12">
        <v>5.129406814045347</v>
      </c>
      <c r="I12">
        <v>2.8971667860800578</v>
      </c>
      <c r="J12">
        <v>3.5907313673000472</v>
      </c>
      <c r="K12">
        <v>113.1377817105783</v>
      </c>
      <c r="L12">
        <v>26.51999555015405</v>
      </c>
      <c r="M12">
        <v>47.785263310103147</v>
      </c>
      <c r="N12">
        <v>11.591645562381839</v>
      </c>
      <c r="O12">
        <v>1.9490468332653923</v>
      </c>
      <c r="P12">
        <v>4.1507735775007077</v>
      </c>
      <c r="Q12">
        <v>2.4958255647476846</v>
      </c>
      <c r="R12">
        <v>3.9644137602472878</v>
      </c>
      <c r="S12">
        <v>159.95125782050172</v>
      </c>
      <c r="T12">
        <v>47.000009441270244</v>
      </c>
      <c r="U12">
        <v>72.000003939659123</v>
      </c>
      <c r="V12">
        <v>59.36532922731665</v>
      </c>
      <c r="W12">
        <v>1.7930048450608871</v>
      </c>
      <c r="X12">
        <v>4.1443472962668491</v>
      </c>
      <c r="Y12">
        <v>2.5069269644390455</v>
      </c>
      <c r="Z12">
        <v>2.7149275714442753</v>
      </c>
      <c r="AB12" s="11">
        <f>Simulate!C108</f>
        <v>0</v>
      </c>
      <c r="AC12" s="7">
        <f>Simulate!D108</f>
        <v>0</v>
      </c>
      <c r="AD12" s="7">
        <f>Simulate!E108</f>
        <v>0</v>
      </c>
      <c r="AE12" s="7">
        <f>Simulate!F108</f>
        <v>0.99999999999999989</v>
      </c>
      <c r="AF12" s="7">
        <f>Simulate!G108</f>
        <v>-6.2337116067833339E-3</v>
      </c>
      <c r="AG12" s="7">
        <f>Simulate!H108</f>
        <v>7.2649052958590615E-2</v>
      </c>
      <c r="AH12" s="7">
        <f>Simulate!I108</f>
        <v>-0.21457571874476877</v>
      </c>
      <c r="AI12" s="12">
        <f>Simulate!J108</f>
        <v>-0.14447955521036224</v>
      </c>
      <c r="AJ12" s="73">
        <v>0</v>
      </c>
      <c r="AK12" s="73">
        <v>0</v>
      </c>
      <c r="AL12" s="73">
        <v>0</v>
      </c>
      <c r="AM12" s="73">
        <f>Simulate!C120</f>
        <v>1.3216569276199802E-2</v>
      </c>
      <c r="AN12" s="79">
        <v>0</v>
      </c>
      <c r="AO12" s="79">
        <v>0</v>
      </c>
      <c r="AP12" s="79">
        <v>0</v>
      </c>
      <c r="AQ12" s="73">
        <v>0</v>
      </c>
      <c r="AR12" s="11">
        <v>0</v>
      </c>
      <c r="AS12" s="7">
        <v>0</v>
      </c>
      <c r="AT12" s="7">
        <v>0</v>
      </c>
      <c r="AU12" s="7">
        <v>0</v>
      </c>
      <c r="AV12" s="7">
        <v>0</v>
      </c>
      <c r="AW12" s="7">
        <v>0</v>
      </c>
      <c r="AX12" s="7">
        <v>0</v>
      </c>
      <c r="AY12" s="12">
        <v>0</v>
      </c>
    </row>
    <row r="13" spans="1:51">
      <c r="A13">
        <v>5</v>
      </c>
      <c r="B13">
        <v>199025.03696959355</v>
      </c>
      <c r="C13">
        <v>120.43840268977522</v>
      </c>
      <c r="D13">
        <v>48.747191293549676</v>
      </c>
      <c r="E13">
        <v>49.9392</v>
      </c>
      <c r="F13">
        <v>59.47420983542132</v>
      </c>
      <c r="G13">
        <v>2.6854187085524681</v>
      </c>
      <c r="H13">
        <v>5.1894351923112687</v>
      </c>
      <c r="I13">
        <v>4.0994816837429289</v>
      </c>
      <c r="J13">
        <v>4.8887208960350446</v>
      </c>
      <c r="K13">
        <v>97.696605009282209</v>
      </c>
      <c r="L13">
        <v>29.509543847015621</v>
      </c>
      <c r="M13">
        <v>48.96</v>
      </c>
      <c r="N13">
        <v>5.0999753341985778</v>
      </c>
      <c r="O13">
        <v>1.8346050641999199</v>
      </c>
      <c r="P13">
        <v>4.1552703154075967</v>
      </c>
      <c r="Q13">
        <v>3.1670842824601375</v>
      </c>
      <c r="R13">
        <v>3.1454199483046303</v>
      </c>
      <c r="S13">
        <v>79.999978173697642</v>
      </c>
      <c r="T13">
        <v>27.614330053528619</v>
      </c>
      <c r="U13">
        <v>50</v>
      </c>
      <c r="V13">
        <v>34.682774447348081</v>
      </c>
      <c r="W13">
        <v>2.4163301733155325</v>
      </c>
      <c r="X13">
        <v>5.3651709656786091</v>
      </c>
      <c r="Y13">
        <v>3.6209282871101474</v>
      </c>
      <c r="Z13">
        <v>4.1691211842291498</v>
      </c>
      <c r="AB13" s="11">
        <f>Simulate!C109</f>
        <v>0</v>
      </c>
      <c r="AC13" s="7">
        <f>Simulate!D109</f>
        <v>0</v>
      </c>
      <c r="AD13" s="7">
        <f>Simulate!E109</f>
        <v>0</v>
      </c>
      <c r="AE13" s="7">
        <f>Simulate!F109</f>
        <v>0</v>
      </c>
      <c r="AF13" s="7">
        <f>Simulate!G109</f>
        <v>1</v>
      </c>
      <c r="AG13" s="7">
        <f>Simulate!H109</f>
        <v>0.72736878270312599</v>
      </c>
      <c r="AH13" s="7">
        <f>Simulate!I109</f>
        <v>0.74890697665604911</v>
      </c>
      <c r="AI13" s="12">
        <f>Simulate!J109</f>
        <v>0.92521386556571183</v>
      </c>
      <c r="AJ13" s="79">
        <v>0</v>
      </c>
      <c r="AK13" s="79">
        <v>0</v>
      </c>
      <c r="AL13" s="79">
        <v>0</v>
      </c>
      <c r="AM13" s="79">
        <v>0</v>
      </c>
      <c r="AN13" s="73">
        <f>Simulate!C121</f>
        <v>0.15309271501064545</v>
      </c>
      <c r="AO13" s="79">
        <v>0</v>
      </c>
      <c r="AP13" s="79">
        <v>0</v>
      </c>
      <c r="AQ13" s="73">
        <v>0</v>
      </c>
      <c r="AR13" s="11">
        <v>0</v>
      </c>
      <c r="AS13" s="7">
        <v>0</v>
      </c>
      <c r="AT13" s="7">
        <v>0</v>
      </c>
      <c r="AU13" s="7">
        <v>0</v>
      </c>
      <c r="AV13" s="7">
        <v>0</v>
      </c>
      <c r="AW13" s="7">
        <v>0</v>
      </c>
      <c r="AX13" s="7">
        <v>0</v>
      </c>
      <c r="AY13" s="12">
        <v>0</v>
      </c>
    </row>
    <row r="14" spans="1:51">
      <c r="A14">
        <v>6</v>
      </c>
      <c r="B14">
        <v>191266.49570607717</v>
      </c>
      <c r="C14">
        <v>120.76614015544628</v>
      </c>
      <c r="D14">
        <v>41.68423118669449</v>
      </c>
      <c r="E14">
        <v>52.900585408358559</v>
      </c>
      <c r="F14">
        <v>65.661788579328984</v>
      </c>
      <c r="G14">
        <v>2.2107864720890946</v>
      </c>
      <c r="H14">
        <v>4.3247241548779627</v>
      </c>
      <c r="I14">
        <v>3.0136298405466979</v>
      </c>
      <c r="J14">
        <v>3.6096719534258175</v>
      </c>
      <c r="K14">
        <v>112.18813780273575</v>
      </c>
      <c r="L14">
        <v>40.799999999999997</v>
      </c>
      <c r="M14">
        <v>48.96</v>
      </c>
      <c r="N14">
        <v>61.226551143103606</v>
      </c>
      <c r="O14">
        <v>1.8373599819282185</v>
      </c>
      <c r="P14">
        <v>4.227766277857949</v>
      </c>
      <c r="Q14">
        <v>2.6331782756272766</v>
      </c>
      <c r="R14">
        <v>3.2655988119613366</v>
      </c>
      <c r="S14">
        <v>107.62472078286444</v>
      </c>
      <c r="T14">
        <v>29.063665127921244</v>
      </c>
      <c r="U14">
        <v>67.053456369322902</v>
      </c>
      <c r="V14">
        <v>25.313038388445062</v>
      </c>
      <c r="W14">
        <v>1.727913192590754</v>
      </c>
      <c r="X14">
        <v>4.1273100362048023</v>
      </c>
      <c r="Y14">
        <v>2.8586275626423698</v>
      </c>
      <c r="Z14">
        <v>2.8301475611838987</v>
      </c>
      <c r="AB14" s="11">
        <f>Simulate!C110</f>
        <v>0</v>
      </c>
      <c r="AC14" s="7">
        <f>Simulate!D110</f>
        <v>0</v>
      </c>
      <c r="AD14" s="7">
        <f>Simulate!E110</f>
        <v>0</v>
      </c>
      <c r="AE14" s="7">
        <f>Simulate!F110</f>
        <v>0</v>
      </c>
      <c r="AF14" s="7">
        <f>Simulate!G110</f>
        <v>0</v>
      </c>
      <c r="AG14" s="7">
        <f>Simulate!H110</f>
        <v>1.0000000000000002</v>
      </c>
      <c r="AH14" s="7">
        <f>Simulate!I110</f>
        <v>0.65844127986361656</v>
      </c>
      <c r="AI14" s="12">
        <f>Simulate!J110</f>
        <v>0.48990984333744442</v>
      </c>
      <c r="AJ14" s="79">
        <v>0</v>
      </c>
      <c r="AK14" s="79">
        <v>0</v>
      </c>
      <c r="AL14" s="79">
        <v>0</v>
      </c>
      <c r="AM14" s="79">
        <v>0</v>
      </c>
      <c r="AN14" s="79">
        <v>0</v>
      </c>
      <c r="AO14" s="73">
        <f>Simulate!C122</f>
        <v>0.14256777042205698</v>
      </c>
      <c r="AP14" s="79">
        <v>0</v>
      </c>
      <c r="AQ14" s="73">
        <v>0</v>
      </c>
      <c r="AR14" s="11">
        <v>0</v>
      </c>
      <c r="AS14" s="7">
        <v>0</v>
      </c>
      <c r="AT14" s="7">
        <v>0</v>
      </c>
      <c r="AU14" s="7">
        <v>0</v>
      </c>
      <c r="AV14" s="7">
        <v>0</v>
      </c>
      <c r="AW14" s="7">
        <v>0</v>
      </c>
      <c r="AX14" s="7">
        <v>0</v>
      </c>
      <c r="AY14" s="12">
        <v>0</v>
      </c>
    </row>
    <row r="15" spans="1:51">
      <c r="A15">
        <v>7</v>
      </c>
      <c r="B15">
        <v>181748.70855501859</v>
      </c>
      <c r="C15">
        <v>100.86131360882582</v>
      </c>
      <c r="D15">
        <v>37.901543923654422</v>
      </c>
      <c r="E15">
        <v>54.855687791026682</v>
      </c>
      <c r="F15">
        <v>51.304502000927407</v>
      </c>
      <c r="G15">
        <v>1.6505003057992853</v>
      </c>
      <c r="H15">
        <v>4.2822994735130377</v>
      </c>
      <c r="I15">
        <v>2.6385382916116278</v>
      </c>
      <c r="J15">
        <v>2.8478438114017695</v>
      </c>
      <c r="K15">
        <v>81.599961770532502</v>
      </c>
      <c r="L15">
        <v>26.519990513777273</v>
      </c>
      <c r="M15">
        <v>63.740004503178348</v>
      </c>
      <c r="N15">
        <v>5.0999621810625291</v>
      </c>
      <c r="O15">
        <v>2.0747074858430867</v>
      </c>
      <c r="P15">
        <v>5.5884305279405417</v>
      </c>
      <c r="Q15">
        <v>3.7204731884693731</v>
      </c>
      <c r="R15">
        <v>3.4043659879399701</v>
      </c>
      <c r="S15">
        <v>87.806275760517352</v>
      </c>
      <c r="T15">
        <v>41.370136579423672</v>
      </c>
      <c r="U15">
        <v>58.967100726648958</v>
      </c>
      <c r="V15">
        <v>56.821749278943862</v>
      </c>
      <c r="W15">
        <v>2.0927933152884739</v>
      </c>
      <c r="X15">
        <v>5.370440988630051</v>
      </c>
      <c r="Y15">
        <v>3.613792558340887</v>
      </c>
      <c r="Z15">
        <v>3.2126024481495166</v>
      </c>
      <c r="AB15" s="11">
        <f>Simulate!C111</f>
        <v>0</v>
      </c>
      <c r="AC15" s="7">
        <f>Simulate!D111</f>
        <v>0</v>
      </c>
      <c r="AD15" s="7">
        <f>Simulate!E111</f>
        <v>0</v>
      </c>
      <c r="AE15" s="7">
        <f>Simulate!F111</f>
        <v>0</v>
      </c>
      <c r="AF15" s="7">
        <f>Simulate!G111</f>
        <v>0</v>
      </c>
      <c r="AG15" s="7">
        <f>Simulate!H111</f>
        <v>0</v>
      </c>
      <c r="AH15" s="7">
        <f>Simulate!I111</f>
        <v>0.99999999999999978</v>
      </c>
      <c r="AI15" s="12">
        <f>Simulate!J111</f>
        <v>0.56558447051205252</v>
      </c>
      <c r="AJ15" s="79">
        <v>0</v>
      </c>
      <c r="AK15" s="79">
        <v>0</v>
      </c>
      <c r="AL15" s="79">
        <v>0</v>
      </c>
      <c r="AM15" s="79">
        <v>0</v>
      </c>
      <c r="AN15" s="79">
        <v>0</v>
      </c>
      <c r="AO15" s="79">
        <v>0</v>
      </c>
      <c r="AP15" s="73">
        <f>Simulate!C123</f>
        <v>0.42314738149961051</v>
      </c>
      <c r="AQ15" s="73">
        <v>0</v>
      </c>
      <c r="AR15" s="11">
        <v>0</v>
      </c>
      <c r="AS15" s="7">
        <v>0</v>
      </c>
      <c r="AT15" s="7">
        <v>0</v>
      </c>
      <c r="AU15" s="7">
        <v>0</v>
      </c>
      <c r="AV15" s="7">
        <v>0</v>
      </c>
      <c r="AW15" s="7">
        <v>0</v>
      </c>
      <c r="AX15" s="7">
        <v>0</v>
      </c>
      <c r="AY15" s="12">
        <v>0</v>
      </c>
    </row>
    <row r="16" spans="1:51" ht="12.75" thickBot="1">
      <c r="A16">
        <v>8</v>
      </c>
      <c r="B16">
        <v>193833.82025924744</v>
      </c>
      <c r="C16">
        <v>103.48689208487178</v>
      </c>
      <c r="D16">
        <v>42.852800245170599</v>
      </c>
      <c r="E16">
        <v>74.908812041929437</v>
      </c>
      <c r="F16">
        <v>45.46923951445735</v>
      </c>
      <c r="G16">
        <v>1.9333633893899667</v>
      </c>
      <c r="H16">
        <v>4.6820184123953403</v>
      </c>
      <c r="I16">
        <v>4.0040241292202268</v>
      </c>
      <c r="J16">
        <v>3.2050535285676851</v>
      </c>
      <c r="K16">
        <v>98.418911848726935</v>
      </c>
      <c r="L16">
        <v>39.008755509267864</v>
      </c>
      <c r="M16">
        <v>72.077506170847883</v>
      </c>
      <c r="N16">
        <v>6.7397291462902889</v>
      </c>
      <c r="O16">
        <v>2.0346532825127839</v>
      </c>
      <c r="P16">
        <v>5.5802480904732885</v>
      </c>
      <c r="Q16">
        <v>3.7109997661983667</v>
      </c>
      <c r="R16">
        <v>3.1511049806907545</v>
      </c>
      <c r="S16">
        <v>83.884260739930184</v>
      </c>
      <c r="T16">
        <v>25.99999827913533</v>
      </c>
      <c r="U16">
        <v>47.14936149830632</v>
      </c>
      <c r="V16">
        <v>38.079444016503615</v>
      </c>
      <c r="W16">
        <v>2.1832533298415444</v>
      </c>
      <c r="X16">
        <v>4.5340458586918491</v>
      </c>
      <c r="Y16">
        <v>2.8586275626423698</v>
      </c>
      <c r="Z16">
        <v>4.1691205897250914</v>
      </c>
      <c r="AB16" s="13">
        <f>Simulate!C112</f>
        <v>0</v>
      </c>
      <c r="AC16" s="14">
        <f>Simulate!D112</f>
        <v>0</v>
      </c>
      <c r="AD16" s="14">
        <f>Simulate!E112</f>
        <v>0</v>
      </c>
      <c r="AE16" s="14">
        <f>Simulate!F112</f>
        <v>0</v>
      </c>
      <c r="AF16" s="14">
        <f>Simulate!G112</f>
        <v>0</v>
      </c>
      <c r="AG16" s="14">
        <f>Simulate!H112</f>
        <v>0</v>
      </c>
      <c r="AH16" s="14">
        <f>Simulate!I112</f>
        <v>0</v>
      </c>
      <c r="AI16" s="15">
        <f>Simulate!J112</f>
        <v>1</v>
      </c>
      <c r="AJ16" s="79">
        <v>0</v>
      </c>
      <c r="AK16" s="79">
        <v>0</v>
      </c>
      <c r="AL16" s="79">
        <v>0</v>
      </c>
      <c r="AM16" s="79">
        <v>0</v>
      </c>
      <c r="AN16" s="79">
        <v>0</v>
      </c>
      <c r="AO16" s="79">
        <v>0</v>
      </c>
      <c r="AP16" s="79">
        <v>0</v>
      </c>
      <c r="AQ16" s="73">
        <f>Simulate!C124</f>
        <v>-0.15773251691394977</v>
      </c>
      <c r="AR16" s="13">
        <v>0</v>
      </c>
      <c r="AS16" s="14">
        <v>0</v>
      </c>
      <c r="AT16" s="14">
        <v>0</v>
      </c>
      <c r="AU16" s="14">
        <v>0</v>
      </c>
      <c r="AV16" s="14">
        <v>0</v>
      </c>
      <c r="AW16" s="14">
        <v>0</v>
      </c>
      <c r="AX16" s="14">
        <v>0</v>
      </c>
      <c r="AY16" s="15">
        <v>0</v>
      </c>
    </row>
    <row r="17" spans="1:51">
      <c r="A17">
        <v>9</v>
      </c>
      <c r="B17">
        <v>190687.77833986864</v>
      </c>
      <c r="C17">
        <v>111.23597791102527</v>
      </c>
      <c r="D17">
        <v>27.550295815105361</v>
      </c>
      <c r="E17">
        <v>47.858399898581105</v>
      </c>
      <c r="F17">
        <v>5.2019902274206888</v>
      </c>
      <c r="G17">
        <v>2.5312081652338252</v>
      </c>
      <c r="H17">
        <v>5.2049202901533382</v>
      </c>
      <c r="I17">
        <v>4.1186192870107092</v>
      </c>
      <c r="J17">
        <v>4.8953744228852765</v>
      </c>
      <c r="K17">
        <v>81.599978380619518</v>
      </c>
      <c r="L17">
        <v>28.787693150952126</v>
      </c>
      <c r="M17">
        <v>73.440008339884287</v>
      </c>
      <c r="N17">
        <v>17.995738854866669</v>
      </c>
      <c r="O17">
        <v>1.9306614998597076</v>
      </c>
      <c r="P17">
        <v>4.8294964637789528</v>
      </c>
      <c r="Q17">
        <v>2.9880188502913216</v>
      </c>
      <c r="R17">
        <v>3.1823083737412987</v>
      </c>
      <c r="S17">
        <v>161.90074797367856</v>
      </c>
      <c r="T17">
        <v>46.974591080618019</v>
      </c>
      <c r="U17">
        <v>45.999996171660797</v>
      </c>
      <c r="V17">
        <v>59.209768791835195</v>
      </c>
      <c r="W17">
        <v>2.0690658092903442</v>
      </c>
      <c r="X17">
        <v>4.1489271558038681</v>
      </c>
      <c r="Y17">
        <v>2.7007527684663732</v>
      </c>
      <c r="Z17">
        <v>3.6277028135348215</v>
      </c>
      <c r="AJ17" s="8">
        <f t="shared" ref="AJ17:AY24" si="6">AB9</f>
        <v>1.0000000000000002</v>
      </c>
      <c r="AK17" s="9">
        <f t="shared" si="6"/>
        <v>0.58260317491199887</v>
      </c>
      <c r="AL17" s="9">
        <f t="shared" si="6"/>
        <v>-0.37925104053756969</v>
      </c>
      <c r="AM17" s="9">
        <f t="shared" si="6"/>
        <v>0.48292492111418434</v>
      </c>
      <c r="AN17" s="9">
        <f t="shared" si="6"/>
        <v>-0.31111315119607785</v>
      </c>
      <c r="AO17" s="9">
        <f t="shared" si="6"/>
        <v>-0.39771383455944759</v>
      </c>
      <c r="AP17" s="9">
        <f t="shared" si="6"/>
        <v>-0.35911969505083058</v>
      </c>
      <c r="AQ17" s="9">
        <f t="shared" si="6"/>
        <v>-0.3161656256957639</v>
      </c>
      <c r="AR17" s="74">
        <f t="shared" si="6"/>
        <v>5.3612389945270414E-2</v>
      </c>
      <c r="AS17" s="73">
        <f t="shared" si="6"/>
        <v>0</v>
      </c>
      <c r="AT17" s="73">
        <f t="shared" si="6"/>
        <v>0</v>
      </c>
      <c r="AU17" s="73">
        <f t="shared" si="6"/>
        <v>0</v>
      </c>
      <c r="AV17" s="73">
        <f t="shared" si="6"/>
        <v>0</v>
      </c>
      <c r="AW17" s="73">
        <f t="shared" si="6"/>
        <v>0</v>
      </c>
      <c r="AX17" s="73">
        <f t="shared" si="6"/>
        <v>0</v>
      </c>
      <c r="AY17" s="75">
        <f t="shared" si="6"/>
        <v>0</v>
      </c>
    </row>
    <row r="18" spans="1:51">
      <c r="A18">
        <v>10</v>
      </c>
      <c r="B18">
        <v>222774.7375107173</v>
      </c>
      <c r="C18">
        <v>93.418734269424775</v>
      </c>
      <c r="D18">
        <v>31.932868423445605</v>
      </c>
      <c r="E18">
        <v>49.9392</v>
      </c>
      <c r="F18">
        <v>63.122269861624716</v>
      </c>
      <c r="G18">
        <v>2.1091107572601255</v>
      </c>
      <c r="H18">
        <v>6.1328594497042124</v>
      </c>
      <c r="I18">
        <v>2.3657506508936508</v>
      </c>
      <c r="J18">
        <v>3.5946164817438984</v>
      </c>
      <c r="K18">
        <v>147.40113986738515</v>
      </c>
      <c r="L18">
        <v>47.710292142692325</v>
      </c>
      <c r="M18">
        <v>73.44000962467274</v>
      </c>
      <c r="N18">
        <v>40.490580287313598</v>
      </c>
      <c r="O18">
        <v>1.8367126348653096</v>
      </c>
      <c r="P18">
        <v>4.3175483746170267</v>
      </c>
      <c r="Q18">
        <v>2.9372152619589986</v>
      </c>
      <c r="R18">
        <v>2.8274600059025583</v>
      </c>
      <c r="S18">
        <v>136.04208412558972</v>
      </c>
      <c r="T18">
        <v>44.862321507785012</v>
      </c>
      <c r="U18">
        <v>45.999998679590973</v>
      </c>
      <c r="V18">
        <v>59.347971366740182</v>
      </c>
      <c r="W18">
        <v>2.2686222729425989</v>
      </c>
      <c r="X18">
        <v>4.9098165707381662</v>
      </c>
      <c r="Y18">
        <v>3.1499732231840798</v>
      </c>
      <c r="Z18">
        <v>3.8339505698457272</v>
      </c>
      <c r="AJ18" s="11">
        <f t="shared" si="6"/>
        <v>0</v>
      </c>
      <c r="AK18" s="7">
        <f t="shared" si="6"/>
        <v>1.0000000000000002</v>
      </c>
      <c r="AL18" s="7">
        <f t="shared" si="6"/>
        <v>0.16211337313303253</v>
      </c>
      <c r="AM18" s="7">
        <f t="shared" si="6"/>
        <v>0.45965597065330649</v>
      </c>
      <c r="AN18" s="7">
        <f t="shared" si="6"/>
        <v>-8.5632044704935184E-2</v>
      </c>
      <c r="AO18" s="7">
        <f t="shared" si="6"/>
        <v>-1.6363676945026086E-2</v>
      </c>
      <c r="AP18" s="7">
        <f t="shared" si="6"/>
        <v>-7.9572983839898359E-2</v>
      </c>
      <c r="AQ18" s="7">
        <f t="shared" si="6"/>
        <v>-0.25883640745745423</v>
      </c>
      <c r="AR18" s="74">
        <f t="shared" si="6"/>
        <v>0</v>
      </c>
      <c r="AS18" s="73">
        <f t="shared" si="6"/>
        <v>-0.18104997300628045</v>
      </c>
      <c r="AT18" s="73">
        <f t="shared" si="6"/>
        <v>0</v>
      </c>
      <c r="AU18" s="73">
        <f t="shared" si="6"/>
        <v>0</v>
      </c>
      <c r="AV18" s="73">
        <f t="shared" si="6"/>
        <v>0</v>
      </c>
      <c r="AW18" s="73">
        <f t="shared" si="6"/>
        <v>0</v>
      </c>
      <c r="AX18" s="73">
        <f t="shared" si="6"/>
        <v>0</v>
      </c>
      <c r="AY18" s="75">
        <f t="shared" si="6"/>
        <v>0</v>
      </c>
    </row>
    <row r="19" spans="1:51">
      <c r="A19">
        <v>11</v>
      </c>
      <c r="B19">
        <v>197758.26644232479</v>
      </c>
      <c r="C19">
        <v>167.43285274767578</v>
      </c>
      <c r="D19">
        <v>40.941687713220546</v>
      </c>
      <c r="E19">
        <v>49.9392</v>
      </c>
      <c r="F19">
        <v>15.931706108492982</v>
      </c>
      <c r="G19">
        <v>2.1024510947418138</v>
      </c>
      <c r="H19">
        <v>5.0590151694526417</v>
      </c>
      <c r="I19">
        <v>2.7781954095502757</v>
      </c>
      <c r="J19">
        <v>3.5266581582682921</v>
      </c>
      <c r="K19">
        <v>168.3000243071626</v>
      </c>
      <c r="L19">
        <v>40.35687630818245</v>
      </c>
      <c r="M19">
        <v>46.919993090948061</v>
      </c>
      <c r="N19">
        <v>60.239169284469654</v>
      </c>
      <c r="O19">
        <v>1.8678974485756834</v>
      </c>
      <c r="P19">
        <v>4.1988491222666315</v>
      </c>
      <c r="Q19">
        <v>2.6271377504062121</v>
      </c>
      <c r="R19">
        <v>3.3826633446703145</v>
      </c>
      <c r="S19">
        <v>89.614233063339228</v>
      </c>
      <c r="T19">
        <v>30.957481197670162</v>
      </c>
      <c r="U19">
        <v>72.00000221569276</v>
      </c>
      <c r="V19">
        <v>29.645702449053339</v>
      </c>
      <c r="W19">
        <v>1.8725051352194253</v>
      </c>
      <c r="X19">
        <v>4.129027429240522</v>
      </c>
      <c r="Y19">
        <v>3.2573615081875671</v>
      </c>
      <c r="Z19">
        <v>3.0391756999641411</v>
      </c>
      <c r="AJ19" s="11">
        <f t="shared" si="6"/>
        <v>0</v>
      </c>
      <c r="AK19" s="7">
        <f t="shared" si="6"/>
        <v>0</v>
      </c>
      <c r="AL19" s="7">
        <f t="shared" si="6"/>
        <v>0.99999999999999978</v>
      </c>
      <c r="AM19" s="7">
        <f t="shared" si="6"/>
        <v>-7.4352101014138139E-2</v>
      </c>
      <c r="AN19" s="7">
        <f t="shared" si="6"/>
        <v>-7.9713439752619339E-2</v>
      </c>
      <c r="AO19" s="7">
        <f t="shared" si="6"/>
        <v>0.20137994350953711</v>
      </c>
      <c r="AP19" s="7">
        <f t="shared" si="6"/>
        <v>0.22966597957776924</v>
      </c>
      <c r="AQ19" s="7">
        <f t="shared" si="6"/>
        <v>-0.30652856327997724</v>
      </c>
      <c r="AR19" s="74">
        <f t="shared" si="6"/>
        <v>0</v>
      </c>
      <c r="AS19" s="73">
        <f t="shared" si="6"/>
        <v>0</v>
      </c>
      <c r="AT19" s="73">
        <f t="shared" si="6"/>
        <v>-0.11867290578941221</v>
      </c>
      <c r="AU19" s="73">
        <f t="shared" si="6"/>
        <v>0</v>
      </c>
      <c r="AV19" s="73">
        <f t="shared" si="6"/>
        <v>0</v>
      </c>
      <c r="AW19" s="73">
        <f t="shared" si="6"/>
        <v>0</v>
      </c>
      <c r="AX19" s="73">
        <f t="shared" si="6"/>
        <v>0</v>
      </c>
      <c r="AY19" s="75">
        <f t="shared" si="6"/>
        <v>0</v>
      </c>
    </row>
    <row r="20" spans="1:51">
      <c r="A20">
        <v>12</v>
      </c>
      <c r="B20">
        <v>189255.82484204008</v>
      </c>
      <c r="C20">
        <v>156.57980034222368</v>
      </c>
      <c r="D20">
        <v>47.918334744880795</v>
      </c>
      <c r="E20">
        <v>51.437538883506036</v>
      </c>
      <c r="F20">
        <v>74.51234161845403</v>
      </c>
      <c r="G20">
        <v>1.8270200974196293</v>
      </c>
      <c r="H20">
        <v>4.3167117943742959</v>
      </c>
      <c r="I20">
        <v>2.7730766636106763</v>
      </c>
      <c r="J20">
        <v>3.1839688812024671</v>
      </c>
      <c r="K20">
        <v>148.74635684879047</v>
      </c>
      <c r="L20">
        <v>29.071308591764428</v>
      </c>
      <c r="M20">
        <v>49.775988725186693</v>
      </c>
      <c r="N20">
        <v>5.0999909242032668</v>
      </c>
      <c r="O20">
        <v>1.9082143121511608</v>
      </c>
      <c r="P20">
        <v>4.197321330554276</v>
      </c>
      <c r="Q20">
        <v>2.967794029925872</v>
      </c>
      <c r="R20">
        <v>3.4251920090932897</v>
      </c>
      <c r="S20">
        <v>160.76232266426771</v>
      </c>
      <c r="T20">
        <v>45.74472424343729</v>
      </c>
      <c r="U20">
        <v>50.766592876423225</v>
      </c>
      <c r="V20">
        <v>36.113698244892397</v>
      </c>
      <c r="W20">
        <v>1.6399350290135557</v>
      </c>
      <c r="X20">
        <v>3.9445952575475904</v>
      </c>
      <c r="Y20">
        <v>2.1626133784312511</v>
      </c>
      <c r="Z20">
        <v>2.7077788151617148</v>
      </c>
      <c r="AJ20" s="11">
        <f t="shared" si="6"/>
        <v>0</v>
      </c>
      <c r="AK20" s="7">
        <f t="shared" si="6"/>
        <v>0</v>
      </c>
      <c r="AL20" s="7">
        <f t="shared" si="6"/>
        <v>0</v>
      </c>
      <c r="AM20" s="7">
        <f t="shared" si="6"/>
        <v>0.99999999999999989</v>
      </c>
      <c r="AN20" s="7">
        <f t="shared" si="6"/>
        <v>-6.2337116067833339E-3</v>
      </c>
      <c r="AO20" s="7">
        <f t="shared" si="6"/>
        <v>7.2649052958590615E-2</v>
      </c>
      <c r="AP20" s="7">
        <f t="shared" si="6"/>
        <v>-0.21457571874476877</v>
      </c>
      <c r="AQ20" s="7">
        <f t="shared" si="6"/>
        <v>-0.14447955521036224</v>
      </c>
      <c r="AR20" s="74">
        <f t="shared" si="6"/>
        <v>0</v>
      </c>
      <c r="AS20" s="73">
        <f t="shared" si="6"/>
        <v>0</v>
      </c>
      <c r="AT20" s="73">
        <f t="shared" si="6"/>
        <v>0</v>
      </c>
      <c r="AU20" s="73">
        <f t="shared" si="6"/>
        <v>1.3216569276199802E-2</v>
      </c>
      <c r="AV20" s="73">
        <f t="shared" si="6"/>
        <v>0</v>
      </c>
      <c r="AW20" s="73">
        <f t="shared" si="6"/>
        <v>0</v>
      </c>
      <c r="AX20" s="73">
        <f t="shared" si="6"/>
        <v>0</v>
      </c>
      <c r="AY20" s="75">
        <f t="shared" si="6"/>
        <v>0</v>
      </c>
    </row>
    <row r="21" spans="1:51">
      <c r="A21">
        <v>13</v>
      </c>
      <c r="B21">
        <v>203111.09049397457</v>
      </c>
      <c r="C21">
        <v>114.29240764087599</v>
      </c>
      <c r="D21">
        <v>33.925346879714652</v>
      </c>
      <c r="E21">
        <v>47.85839806472854</v>
      </c>
      <c r="F21">
        <v>61.860761449280261</v>
      </c>
      <c r="G21">
        <v>2.5522543851302539</v>
      </c>
      <c r="H21">
        <v>5.726753013800943</v>
      </c>
      <c r="I21">
        <v>3.8499118311044778</v>
      </c>
      <c r="J21">
        <v>4.4835149846320954</v>
      </c>
      <c r="K21">
        <v>85.631353943804825</v>
      </c>
      <c r="L21">
        <v>36.245276124897067</v>
      </c>
      <c r="M21">
        <v>66.300589800162001</v>
      </c>
      <c r="N21">
        <v>6.4996060575217918</v>
      </c>
      <c r="O21">
        <v>2.0316887019905967</v>
      </c>
      <c r="P21">
        <v>4.8435141775534625</v>
      </c>
      <c r="Q21">
        <v>2.9034015689337647</v>
      </c>
      <c r="R21">
        <v>3.4256178311015995</v>
      </c>
      <c r="S21">
        <v>115.41097687636649</v>
      </c>
      <c r="T21">
        <v>40</v>
      </c>
      <c r="U21">
        <v>53.061676759912778</v>
      </c>
      <c r="V21">
        <v>60.630136496176078</v>
      </c>
      <c r="W21">
        <v>1.8219617058335913</v>
      </c>
      <c r="X21">
        <v>4.806090317984105</v>
      </c>
      <c r="Y21">
        <v>2.8430699193152376</v>
      </c>
      <c r="Z21">
        <v>3.0080188892844824</v>
      </c>
      <c r="AJ21" s="11">
        <f t="shared" si="6"/>
        <v>0</v>
      </c>
      <c r="AK21" s="7">
        <f t="shared" si="6"/>
        <v>0</v>
      </c>
      <c r="AL21" s="7">
        <f t="shared" si="6"/>
        <v>0</v>
      </c>
      <c r="AM21" s="7">
        <f t="shared" si="6"/>
        <v>0</v>
      </c>
      <c r="AN21" s="7">
        <f t="shared" si="6"/>
        <v>1</v>
      </c>
      <c r="AO21" s="7">
        <f t="shared" si="6"/>
        <v>0.72736878270312599</v>
      </c>
      <c r="AP21" s="7">
        <f t="shared" si="6"/>
        <v>0.74890697665604911</v>
      </c>
      <c r="AQ21" s="7">
        <f t="shared" si="6"/>
        <v>0.92521386556571183</v>
      </c>
      <c r="AR21" s="74">
        <f t="shared" si="6"/>
        <v>0</v>
      </c>
      <c r="AS21" s="73">
        <f t="shared" si="6"/>
        <v>0</v>
      </c>
      <c r="AT21" s="73">
        <f t="shared" si="6"/>
        <v>0</v>
      </c>
      <c r="AU21" s="73">
        <f t="shared" si="6"/>
        <v>0</v>
      </c>
      <c r="AV21" s="73">
        <f t="shared" si="6"/>
        <v>0.15309271501064545</v>
      </c>
      <c r="AW21" s="73">
        <f t="shared" si="6"/>
        <v>0</v>
      </c>
      <c r="AX21" s="73">
        <f t="shared" si="6"/>
        <v>0</v>
      </c>
      <c r="AY21" s="75">
        <f t="shared" si="6"/>
        <v>0</v>
      </c>
    </row>
    <row r="22" spans="1:51">
      <c r="A22">
        <v>14</v>
      </c>
      <c r="B22">
        <v>182230.60822251474</v>
      </c>
      <c r="C22">
        <v>156.0008185428828</v>
      </c>
      <c r="D22">
        <v>41.616</v>
      </c>
      <c r="E22">
        <v>49.9392</v>
      </c>
      <c r="F22">
        <v>61.974544127694152</v>
      </c>
      <c r="G22">
        <v>1.7847163826189962</v>
      </c>
      <c r="H22">
        <v>4.0350668950790221</v>
      </c>
      <c r="I22">
        <v>2.7711636662187731</v>
      </c>
      <c r="J22">
        <v>2.9394509934882991</v>
      </c>
      <c r="K22">
        <v>99.896547433810909</v>
      </c>
      <c r="L22">
        <v>27.272928707923107</v>
      </c>
      <c r="M22">
        <v>49.810985391555413</v>
      </c>
      <c r="N22">
        <v>11.480178351771446</v>
      </c>
      <c r="O22">
        <v>2.1363205313946185</v>
      </c>
      <c r="P22">
        <v>4.3625067377908824</v>
      </c>
      <c r="Q22">
        <v>3.1670842824601375</v>
      </c>
      <c r="R22">
        <v>4.2372469705009292</v>
      </c>
      <c r="S22">
        <v>151.78896412625318</v>
      </c>
      <c r="T22">
        <v>45.755082635971647</v>
      </c>
      <c r="U22">
        <v>50</v>
      </c>
      <c r="V22">
        <v>60.411608350208311</v>
      </c>
      <c r="W22">
        <v>1.6399353101851957</v>
      </c>
      <c r="X22">
        <v>3.9707946891044665</v>
      </c>
      <c r="Y22">
        <v>2.1626137218592856</v>
      </c>
      <c r="Z22">
        <v>2.7469509197962636</v>
      </c>
      <c r="AJ22" s="11">
        <f t="shared" si="6"/>
        <v>0</v>
      </c>
      <c r="AK22" s="7">
        <f t="shared" si="6"/>
        <v>0</v>
      </c>
      <c r="AL22" s="7">
        <f t="shared" si="6"/>
        <v>0</v>
      </c>
      <c r="AM22" s="7">
        <f t="shared" si="6"/>
        <v>0</v>
      </c>
      <c r="AN22" s="7">
        <f t="shared" si="6"/>
        <v>0</v>
      </c>
      <c r="AO22" s="7">
        <f t="shared" si="6"/>
        <v>1.0000000000000002</v>
      </c>
      <c r="AP22" s="7">
        <f t="shared" si="6"/>
        <v>0.65844127986361656</v>
      </c>
      <c r="AQ22" s="7">
        <f t="shared" si="6"/>
        <v>0.48990984333744442</v>
      </c>
      <c r="AR22" s="74">
        <f t="shared" si="6"/>
        <v>0</v>
      </c>
      <c r="AS22" s="73">
        <f t="shared" si="6"/>
        <v>0</v>
      </c>
      <c r="AT22" s="73">
        <f t="shared" si="6"/>
        <v>0</v>
      </c>
      <c r="AU22" s="73">
        <f t="shared" si="6"/>
        <v>0</v>
      </c>
      <c r="AV22" s="73">
        <f t="shared" si="6"/>
        <v>0</v>
      </c>
      <c r="AW22" s="73">
        <f t="shared" si="6"/>
        <v>0.14256777042205698</v>
      </c>
      <c r="AX22" s="73">
        <f t="shared" si="6"/>
        <v>0</v>
      </c>
      <c r="AY22" s="75">
        <f t="shared" si="6"/>
        <v>0</v>
      </c>
    </row>
    <row r="23" spans="1:51">
      <c r="A23">
        <v>15</v>
      </c>
      <c r="B23">
        <v>201734.21962785872</v>
      </c>
      <c r="C23">
        <v>171.6660134707941</v>
      </c>
      <c r="D23">
        <v>41.616</v>
      </c>
      <c r="E23">
        <v>50.18605296087734</v>
      </c>
      <c r="F23">
        <v>36.116769580386787</v>
      </c>
      <c r="G23">
        <v>1.8312302465404688</v>
      </c>
      <c r="H23">
        <v>4.0722714129733575</v>
      </c>
      <c r="I23">
        <v>3.0136298405466979</v>
      </c>
      <c r="J23">
        <v>3.1971972610578629</v>
      </c>
      <c r="K23">
        <v>116.58338912140619</v>
      </c>
      <c r="L23">
        <v>37.673341504490892</v>
      </c>
      <c r="M23">
        <v>51.56797381698189</v>
      </c>
      <c r="N23">
        <v>5.4590644651368887</v>
      </c>
      <c r="O23">
        <v>2.0261579185883014</v>
      </c>
      <c r="P23">
        <v>4.2616499474206</v>
      </c>
      <c r="Q23">
        <v>3.1670842824601375</v>
      </c>
      <c r="R23">
        <v>3.3516402435429837</v>
      </c>
      <c r="S23">
        <v>116.00100031748485</v>
      </c>
      <c r="T23">
        <v>45.392879062239189</v>
      </c>
      <c r="U23">
        <v>48</v>
      </c>
      <c r="V23">
        <v>45.306384806995709</v>
      </c>
      <c r="W23">
        <v>2.4163301558664108</v>
      </c>
      <c r="X23">
        <v>5.3667192753588511</v>
      </c>
      <c r="Y23">
        <v>3.6209285436689864</v>
      </c>
      <c r="Z23">
        <v>4.1691208256017189</v>
      </c>
      <c r="AJ23" s="11">
        <f t="shared" si="6"/>
        <v>0</v>
      </c>
      <c r="AK23" s="7">
        <f t="shared" si="6"/>
        <v>0</v>
      </c>
      <c r="AL23" s="7">
        <f t="shared" si="6"/>
        <v>0</v>
      </c>
      <c r="AM23" s="7">
        <f t="shared" si="6"/>
        <v>0</v>
      </c>
      <c r="AN23" s="7">
        <f t="shared" si="6"/>
        <v>0</v>
      </c>
      <c r="AO23" s="7">
        <f t="shared" si="6"/>
        <v>0</v>
      </c>
      <c r="AP23" s="7">
        <f t="shared" si="6"/>
        <v>0.99999999999999978</v>
      </c>
      <c r="AQ23" s="7">
        <f t="shared" si="6"/>
        <v>0.56558447051205252</v>
      </c>
      <c r="AR23" s="74">
        <f t="shared" si="6"/>
        <v>0</v>
      </c>
      <c r="AS23" s="73">
        <f t="shared" si="6"/>
        <v>0</v>
      </c>
      <c r="AT23" s="73">
        <f t="shared" si="6"/>
        <v>0</v>
      </c>
      <c r="AU23" s="73">
        <f t="shared" si="6"/>
        <v>0</v>
      </c>
      <c r="AV23" s="73">
        <f t="shared" si="6"/>
        <v>0</v>
      </c>
      <c r="AW23" s="73">
        <f t="shared" si="6"/>
        <v>0</v>
      </c>
      <c r="AX23" s="73">
        <f t="shared" si="6"/>
        <v>0.42314738149961051</v>
      </c>
      <c r="AY23" s="75">
        <f t="shared" si="6"/>
        <v>0</v>
      </c>
    </row>
    <row r="24" spans="1:51" ht="12.75" thickBot="1">
      <c r="A24">
        <v>16</v>
      </c>
      <c r="B24">
        <v>218808.95772749413</v>
      </c>
      <c r="C24">
        <v>94.707197403720954</v>
      </c>
      <c r="D24">
        <v>35.382730483931617</v>
      </c>
      <c r="E24">
        <v>67.65748533671642</v>
      </c>
      <c r="F24">
        <v>16.101009961042536</v>
      </c>
      <c r="G24">
        <v>2.1887577301628411</v>
      </c>
      <c r="H24">
        <v>6.1528102726443024</v>
      </c>
      <c r="I24">
        <v>3.762158970680709</v>
      </c>
      <c r="J24">
        <v>3.2209322437901031</v>
      </c>
      <c r="K24">
        <v>159.60628479950762</v>
      </c>
      <c r="L24">
        <v>47.940006841799182</v>
      </c>
      <c r="M24">
        <v>47.127988298462171</v>
      </c>
      <c r="N24">
        <v>76.500031266386216</v>
      </c>
      <c r="O24">
        <v>2.465642944225138</v>
      </c>
      <c r="P24">
        <v>5.5794297848315688</v>
      </c>
      <c r="Q24">
        <v>2.837625160930958</v>
      </c>
      <c r="R24">
        <v>4.3533915809005075</v>
      </c>
      <c r="S24">
        <v>91.937424657556036</v>
      </c>
      <c r="T24">
        <v>32.748579971451377</v>
      </c>
      <c r="U24">
        <v>57.367201078579917</v>
      </c>
      <c r="V24">
        <v>47.771375004979234</v>
      </c>
      <c r="W24">
        <v>1.7012073030112287</v>
      </c>
      <c r="X24">
        <v>4.0327367929407112</v>
      </c>
      <c r="Y24">
        <v>2.3066762752673196</v>
      </c>
      <c r="Z24">
        <v>2.9144667998908393</v>
      </c>
      <c r="AJ24" s="13">
        <f t="shared" si="6"/>
        <v>0</v>
      </c>
      <c r="AK24" s="14">
        <f t="shared" si="6"/>
        <v>0</v>
      </c>
      <c r="AL24" s="14">
        <f t="shared" si="6"/>
        <v>0</v>
      </c>
      <c r="AM24" s="14">
        <f t="shared" si="6"/>
        <v>0</v>
      </c>
      <c r="AN24" s="14">
        <f t="shared" si="6"/>
        <v>0</v>
      </c>
      <c r="AO24" s="14">
        <f t="shared" si="6"/>
        <v>0</v>
      </c>
      <c r="AP24" s="14">
        <f t="shared" si="6"/>
        <v>0</v>
      </c>
      <c r="AQ24" s="14">
        <f t="shared" si="6"/>
        <v>1</v>
      </c>
      <c r="AR24" s="76">
        <f t="shared" si="6"/>
        <v>0</v>
      </c>
      <c r="AS24" s="77">
        <f t="shared" si="6"/>
        <v>0</v>
      </c>
      <c r="AT24" s="77">
        <f t="shared" si="6"/>
        <v>0</v>
      </c>
      <c r="AU24" s="77">
        <f t="shared" si="6"/>
        <v>0</v>
      </c>
      <c r="AV24" s="77">
        <f t="shared" si="6"/>
        <v>0</v>
      </c>
      <c r="AW24" s="77">
        <f t="shared" si="6"/>
        <v>0</v>
      </c>
      <c r="AX24" s="77">
        <f t="shared" si="6"/>
        <v>0</v>
      </c>
      <c r="AY24" s="78">
        <f t="shared" si="6"/>
        <v>-0.15773251691394977</v>
      </c>
    </row>
    <row r="25" spans="1:51">
      <c r="A25">
        <v>17</v>
      </c>
      <c r="B25">
        <v>217302.15133486688</v>
      </c>
      <c r="C25">
        <v>115.66855043023448</v>
      </c>
      <c r="D25">
        <v>27.387502446017553</v>
      </c>
      <c r="E25">
        <v>47.858395505819161</v>
      </c>
      <c r="F25">
        <v>34.172664854413448</v>
      </c>
      <c r="G25">
        <v>2.2242765194988343</v>
      </c>
      <c r="H25">
        <v>5.1167128420397505</v>
      </c>
      <c r="I25">
        <v>2.7731650165126993</v>
      </c>
      <c r="J25">
        <v>3.6379279975202521</v>
      </c>
      <c r="K25">
        <v>168.30001109954824</v>
      </c>
      <c r="L25">
        <v>47.454468347078901</v>
      </c>
      <c r="M25">
        <v>48.96</v>
      </c>
      <c r="N25">
        <v>76.500027815351729</v>
      </c>
      <c r="O25">
        <v>2.017410153877115</v>
      </c>
      <c r="P25">
        <v>4.2043106083537332</v>
      </c>
      <c r="Q25">
        <v>2.6488843586662747</v>
      </c>
      <c r="R25">
        <v>3.3624651991316319</v>
      </c>
      <c r="S25">
        <v>111.04338063582226</v>
      </c>
      <c r="T25">
        <v>47.000004238456768</v>
      </c>
      <c r="U25">
        <v>72.000006451104568</v>
      </c>
      <c r="V25">
        <v>58.023115198121644</v>
      </c>
      <c r="W25">
        <v>2.0143868966894369</v>
      </c>
      <c r="X25">
        <v>4.0786938379032263</v>
      </c>
      <c r="Y25">
        <v>2.8104267984999041</v>
      </c>
      <c r="Z25">
        <v>3.2481113604377745</v>
      </c>
      <c r="AR25" s="11">
        <f t="shared" ref="AR25:AY32" si="7">AJ17</f>
        <v>1.0000000000000002</v>
      </c>
      <c r="AS25" s="7">
        <f t="shared" si="7"/>
        <v>0.58260317491199887</v>
      </c>
      <c r="AT25" s="7">
        <f t="shared" si="7"/>
        <v>-0.37925104053756969</v>
      </c>
      <c r="AU25" s="7">
        <f t="shared" si="7"/>
        <v>0.48292492111418434</v>
      </c>
      <c r="AV25" s="7">
        <f t="shared" si="7"/>
        <v>-0.31111315119607785</v>
      </c>
      <c r="AW25" s="7">
        <f t="shared" si="7"/>
        <v>-0.39771383455944759</v>
      </c>
      <c r="AX25" s="7">
        <f t="shared" si="7"/>
        <v>-0.35911969505083058</v>
      </c>
      <c r="AY25" s="12">
        <f t="shared" si="7"/>
        <v>-0.3161656256957639</v>
      </c>
    </row>
    <row r="26" spans="1:51">
      <c r="A26">
        <v>18</v>
      </c>
      <c r="B26">
        <v>232077.94404703559</v>
      </c>
      <c r="C26">
        <v>144.45216748044072</v>
      </c>
      <c r="D26">
        <v>48.857026164818691</v>
      </c>
      <c r="E26">
        <v>52.02</v>
      </c>
      <c r="F26">
        <v>62.235355813464011</v>
      </c>
      <c r="G26">
        <v>2.2537257517532399</v>
      </c>
      <c r="H26">
        <v>5.437220105664422</v>
      </c>
      <c r="I26">
        <v>3.3462095671981782</v>
      </c>
      <c r="J26">
        <v>3.2645361473537009</v>
      </c>
      <c r="K26">
        <v>91.697113228803502</v>
      </c>
      <c r="L26">
        <v>32.809163961276511</v>
      </c>
      <c r="M26">
        <v>54.78778792667682</v>
      </c>
      <c r="N26">
        <v>19.779512170243031</v>
      </c>
      <c r="O26">
        <v>2.465643142681309</v>
      </c>
      <c r="P26">
        <v>5.5961894820555438</v>
      </c>
      <c r="Q26">
        <v>3.720473289258456</v>
      </c>
      <c r="R26">
        <v>4.3533918828368909</v>
      </c>
      <c r="S26">
        <v>165.00001834258146</v>
      </c>
      <c r="T26">
        <v>45.144596003360256</v>
      </c>
      <c r="U26">
        <v>46.935985763707642</v>
      </c>
      <c r="V26">
        <v>39.549343899885848</v>
      </c>
      <c r="W26">
        <v>2.1275862193891997</v>
      </c>
      <c r="X26">
        <v>5.3334786676758217</v>
      </c>
      <c r="Y26">
        <v>3.6179700623433888</v>
      </c>
      <c r="Z26">
        <v>3.298266174775295</v>
      </c>
      <c r="AR26" s="11">
        <f t="shared" si="7"/>
        <v>0</v>
      </c>
      <c r="AS26" s="7">
        <f t="shared" si="7"/>
        <v>1.0000000000000002</v>
      </c>
      <c r="AT26" s="7">
        <f t="shared" si="7"/>
        <v>0.16211337313303253</v>
      </c>
      <c r="AU26" s="7">
        <f t="shared" si="7"/>
        <v>0.45965597065330649</v>
      </c>
      <c r="AV26" s="7">
        <f t="shared" si="7"/>
        <v>-8.5632044704935184E-2</v>
      </c>
      <c r="AW26" s="7">
        <f t="shared" si="7"/>
        <v>-1.6363676945026086E-2</v>
      </c>
      <c r="AX26" s="7">
        <f t="shared" si="7"/>
        <v>-7.9572983839898359E-2</v>
      </c>
      <c r="AY26" s="12">
        <f t="shared" si="7"/>
        <v>-0.25883640745745423</v>
      </c>
    </row>
    <row r="27" spans="1:51">
      <c r="A27">
        <v>19</v>
      </c>
      <c r="B27">
        <v>175827.06100967768</v>
      </c>
      <c r="C27">
        <v>105.86837898354575</v>
      </c>
      <c r="D27">
        <v>29.216084852869514</v>
      </c>
      <c r="E27">
        <v>53.916485950904104</v>
      </c>
      <c r="F27">
        <v>28.458855589481704</v>
      </c>
      <c r="G27">
        <v>2.1016804928748298</v>
      </c>
      <c r="H27">
        <v>4.1344194674778159</v>
      </c>
      <c r="I27">
        <v>2.371274034145253</v>
      </c>
      <c r="J27">
        <v>3.5982323144450934</v>
      </c>
      <c r="K27">
        <v>150.02833394105559</v>
      </c>
      <c r="L27">
        <v>35.681893826460481</v>
      </c>
      <c r="M27">
        <v>48.391546376690258</v>
      </c>
      <c r="N27">
        <v>23.275059163424643</v>
      </c>
      <c r="O27">
        <v>1.9397674418487481</v>
      </c>
      <c r="P27">
        <v>4.1165848697647887</v>
      </c>
      <c r="Q27">
        <v>2.8405188480451025</v>
      </c>
      <c r="R27">
        <v>3.3742581933170253</v>
      </c>
      <c r="S27">
        <v>103.0867370587887</v>
      </c>
      <c r="T27">
        <v>38.779921029126442</v>
      </c>
      <c r="U27">
        <v>48.351262154168786</v>
      </c>
      <c r="V27">
        <v>16.999595465221947</v>
      </c>
      <c r="W27">
        <v>2.4163300968436365</v>
      </c>
      <c r="X27">
        <v>5.3676614899026429</v>
      </c>
      <c r="Y27">
        <v>3.6209287169066626</v>
      </c>
      <c r="Z27">
        <v>4.1691207053980293</v>
      </c>
      <c r="AR27" s="11">
        <f t="shared" si="7"/>
        <v>0</v>
      </c>
      <c r="AS27" s="7">
        <f t="shared" si="7"/>
        <v>0</v>
      </c>
      <c r="AT27" s="7">
        <f t="shared" si="7"/>
        <v>0.99999999999999978</v>
      </c>
      <c r="AU27" s="7">
        <f t="shared" si="7"/>
        <v>-7.4352101014138139E-2</v>
      </c>
      <c r="AV27" s="7">
        <f t="shared" si="7"/>
        <v>-7.9713439752619339E-2</v>
      </c>
      <c r="AW27" s="7">
        <f t="shared" si="7"/>
        <v>0.20137994350953711</v>
      </c>
      <c r="AX27" s="7">
        <f t="shared" si="7"/>
        <v>0.22966597957776924</v>
      </c>
      <c r="AY27" s="12">
        <f t="shared" si="7"/>
        <v>-0.30652856327997724</v>
      </c>
    </row>
    <row r="28" spans="1:51">
      <c r="A28">
        <v>20</v>
      </c>
      <c r="B28">
        <v>172850.72973851423</v>
      </c>
      <c r="C28">
        <v>96.452829986394505</v>
      </c>
      <c r="D28">
        <v>32.622444914896079</v>
      </c>
      <c r="E28">
        <v>71.560902655957577</v>
      </c>
      <c r="F28">
        <v>13.724937421970445</v>
      </c>
      <c r="G28">
        <v>2.130868127727636</v>
      </c>
      <c r="H28">
        <v>5.0773215314446434</v>
      </c>
      <c r="I28">
        <v>3.5612873429259082</v>
      </c>
      <c r="J28">
        <v>3.5018650394558444</v>
      </c>
      <c r="K28">
        <v>112.79621873019488</v>
      </c>
      <c r="L28">
        <v>43.451479172863891</v>
      </c>
      <c r="M28">
        <v>68.136907694390473</v>
      </c>
      <c r="N28">
        <v>21.297471718978432</v>
      </c>
      <c r="O28">
        <v>1.9742745863049025</v>
      </c>
      <c r="P28">
        <v>4.3236560377531434</v>
      </c>
      <c r="Q28">
        <v>3.1670842824601375</v>
      </c>
      <c r="R28">
        <v>3.3530572274829353</v>
      </c>
      <c r="S28">
        <v>81.640733390451743</v>
      </c>
      <c r="T28">
        <v>37.68194094896392</v>
      </c>
      <c r="U28">
        <v>66.444997419210594</v>
      </c>
      <c r="V28">
        <v>7.6766362918629456</v>
      </c>
      <c r="W28">
        <v>1.944400447187316</v>
      </c>
      <c r="X28">
        <v>4.1422644596085316</v>
      </c>
      <c r="Y28">
        <v>3.0016945698830897</v>
      </c>
      <c r="Z28">
        <v>3.2186828983514042</v>
      </c>
      <c r="AR28" s="11">
        <f t="shared" si="7"/>
        <v>0</v>
      </c>
      <c r="AS28" s="7">
        <f t="shared" si="7"/>
        <v>0</v>
      </c>
      <c r="AT28" s="7">
        <f t="shared" si="7"/>
        <v>0</v>
      </c>
      <c r="AU28" s="7">
        <f t="shared" si="7"/>
        <v>0.99999999999999989</v>
      </c>
      <c r="AV28" s="7">
        <f t="shared" si="7"/>
        <v>-6.2337116067833339E-3</v>
      </c>
      <c r="AW28" s="7">
        <f t="shared" si="7"/>
        <v>7.2649052958590615E-2</v>
      </c>
      <c r="AX28" s="7">
        <f t="shared" si="7"/>
        <v>-0.21457571874476877</v>
      </c>
      <c r="AY28" s="12">
        <f t="shared" si="7"/>
        <v>-0.14447955521036224</v>
      </c>
    </row>
    <row r="29" spans="1:51">
      <c r="A29">
        <v>21</v>
      </c>
      <c r="B29">
        <v>191187.92464944234</v>
      </c>
      <c r="C29">
        <v>171.66603325858702</v>
      </c>
      <c r="D29">
        <v>40.047289930796886</v>
      </c>
      <c r="E29">
        <v>50.617240128178594</v>
      </c>
      <c r="F29">
        <v>57.793825224625699</v>
      </c>
      <c r="G29">
        <v>1.5890472918921241</v>
      </c>
      <c r="H29">
        <v>4.0020555143974557</v>
      </c>
      <c r="I29">
        <v>1.9789366982295611</v>
      </c>
      <c r="J29">
        <v>2.6912513229842014</v>
      </c>
      <c r="K29">
        <v>117.45023982151646</v>
      </c>
      <c r="L29">
        <v>46.964067731121439</v>
      </c>
      <c r="M29">
        <v>50.213042875813791</v>
      </c>
      <c r="N29">
        <v>74.858804962788241</v>
      </c>
      <c r="O29">
        <v>2.011581927660774</v>
      </c>
      <c r="P29">
        <v>5.136779547301523</v>
      </c>
      <c r="Q29">
        <v>2.7841547221622762</v>
      </c>
      <c r="R29">
        <v>3.1848294847961593</v>
      </c>
      <c r="S29">
        <v>101.68241644787594</v>
      </c>
      <c r="T29">
        <v>26.550970848533744</v>
      </c>
      <c r="U29">
        <v>50</v>
      </c>
      <c r="V29">
        <v>32.919215123023463</v>
      </c>
      <c r="W29">
        <v>2.0174317458778455</v>
      </c>
      <c r="X29">
        <v>4.2648570735482565</v>
      </c>
      <c r="Y29">
        <v>2.807601496801885</v>
      </c>
      <c r="Z29">
        <v>3.3117935452664304</v>
      </c>
      <c r="AR29" s="11">
        <f t="shared" si="7"/>
        <v>0</v>
      </c>
      <c r="AS29" s="7">
        <f t="shared" si="7"/>
        <v>0</v>
      </c>
      <c r="AT29" s="7">
        <f t="shared" si="7"/>
        <v>0</v>
      </c>
      <c r="AU29" s="7">
        <f t="shared" si="7"/>
        <v>0</v>
      </c>
      <c r="AV29" s="7">
        <f t="shared" si="7"/>
        <v>1</v>
      </c>
      <c r="AW29" s="7">
        <f t="shared" si="7"/>
        <v>0.72736878270312599</v>
      </c>
      <c r="AX29" s="7">
        <f t="shared" si="7"/>
        <v>0.74890697665604911</v>
      </c>
      <c r="AY29" s="12">
        <f t="shared" si="7"/>
        <v>0.92521386556571183</v>
      </c>
    </row>
    <row r="30" spans="1:51">
      <c r="A30">
        <v>22</v>
      </c>
      <c r="B30">
        <v>197440.85403197032</v>
      </c>
      <c r="C30">
        <v>171.66603923567672</v>
      </c>
      <c r="D30">
        <v>48.579552797666423</v>
      </c>
      <c r="E30">
        <v>49.395914455641893</v>
      </c>
      <c r="F30">
        <v>62.634525501577279</v>
      </c>
      <c r="G30">
        <v>1.6821284290166965</v>
      </c>
      <c r="H30">
        <v>4.0020557609451961</v>
      </c>
      <c r="I30">
        <v>2.2785152692232438</v>
      </c>
      <c r="J30">
        <v>3.2086995059854959</v>
      </c>
      <c r="K30">
        <v>109.82746435819359</v>
      </c>
      <c r="L30">
        <v>40.799999999999997</v>
      </c>
      <c r="M30">
        <v>73.440015884829307</v>
      </c>
      <c r="N30">
        <v>67.419339783337975</v>
      </c>
      <c r="O30">
        <v>1.6734031163315044</v>
      </c>
      <c r="P30">
        <v>4.2086973639310905</v>
      </c>
      <c r="Q30">
        <v>2.4319387166403508</v>
      </c>
      <c r="R30">
        <v>2.8274595685262218</v>
      </c>
      <c r="S30">
        <v>112.29804418078925</v>
      </c>
      <c r="T30">
        <v>35.782496527335418</v>
      </c>
      <c r="U30">
        <v>50</v>
      </c>
      <c r="V30">
        <v>37.428301561126105</v>
      </c>
      <c r="W30">
        <v>2.0086466721748191</v>
      </c>
      <c r="X30">
        <v>4.4682412802335421</v>
      </c>
      <c r="Y30">
        <v>3.0736037744616045</v>
      </c>
      <c r="Z30">
        <v>3.2366764074652385</v>
      </c>
      <c r="AR30" s="11">
        <f t="shared" si="7"/>
        <v>0</v>
      </c>
      <c r="AS30" s="7">
        <f t="shared" si="7"/>
        <v>0</v>
      </c>
      <c r="AT30" s="7">
        <f t="shared" si="7"/>
        <v>0</v>
      </c>
      <c r="AU30" s="7">
        <f t="shared" si="7"/>
        <v>0</v>
      </c>
      <c r="AV30" s="7">
        <f t="shared" si="7"/>
        <v>0</v>
      </c>
      <c r="AW30" s="7">
        <f t="shared" si="7"/>
        <v>1.0000000000000002</v>
      </c>
      <c r="AX30" s="7">
        <f t="shared" si="7"/>
        <v>0.65844127986361656</v>
      </c>
      <c r="AY30" s="12">
        <f t="shared" si="7"/>
        <v>0.48990984333744442</v>
      </c>
    </row>
    <row r="31" spans="1:51">
      <c r="A31">
        <v>23</v>
      </c>
      <c r="B31">
        <v>146308.43453511249</v>
      </c>
      <c r="C31">
        <v>91.240552109365041</v>
      </c>
      <c r="D31">
        <v>27.050389603697386</v>
      </c>
      <c r="E31">
        <v>50.245644205948253</v>
      </c>
      <c r="F31">
        <v>5.2019947803936128</v>
      </c>
      <c r="G31">
        <v>1.9361200567234811</v>
      </c>
      <c r="H31">
        <v>4.3026272135333778</v>
      </c>
      <c r="I31">
        <v>3.0136298405466979</v>
      </c>
      <c r="J31">
        <v>3.4885315599376403</v>
      </c>
      <c r="K31">
        <v>115.22124992846308</v>
      </c>
      <c r="L31">
        <v>37.620566328434052</v>
      </c>
      <c r="M31">
        <v>49.778729990959761</v>
      </c>
      <c r="N31">
        <v>21.438737109076733</v>
      </c>
      <c r="O31">
        <v>1.9383730390718503</v>
      </c>
      <c r="P31">
        <v>4.1973368857024642</v>
      </c>
      <c r="Q31">
        <v>2.9372152619589986</v>
      </c>
      <c r="R31">
        <v>3.4917658643408598</v>
      </c>
      <c r="S31">
        <v>79.999998324758749</v>
      </c>
      <c r="T31">
        <v>28.288525665685793</v>
      </c>
      <c r="U31">
        <v>69.523603720109548</v>
      </c>
      <c r="V31">
        <v>41.57843290472281</v>
      </c>
      <c r="W31">
        <v>1.6399352121254658</v>
      </c>
      <c r="X31">
        <v>4.037634920461544</v>
      </c>
      <c r="Y31">
        <v>2.6610141881438434</v>
      </c>
      <c r="Z31">
        <v>2.7077790700458402</v>
      </c>
      <c r="AR31" s="11">
        <f t="shared" si="7"/>
        <v>0</v>
      </c>
      <c r="AS31" s="7">
        <f t="shared" si="7"/>
        <v>0</v>
      </c>
      <c r="AT31" s="7">
        <f t="shared" si="7"/>
        <v>0</v>
      </c>
      <c r="AU31" s="7">
        <f t="shared" si="7"/>
        <v>0</v>
      </c>
      <c r="AV31" s="7">
        <f t="shared" si="7"/>
        <v>0</v>
      </c>
      <c r="AW31" s="7">
        <f t="shared" si="7"/>
        <v>0</v>
      </c>
      <c r="AX31" s="7">
        <f t="shared" si="7"/>
        <v>0.99999999999999978</v>
      </c>
      <c r="AY31" s="12">
        <f t="shared" si="7"/>
        <v>0.56558447051205252</v>
      </c>
    </row>
    <row r="32" spans="1:51" ht="12.75" thickBot="1">
      <c r="A32">
        <v>24</v>
      </c>
      <c r="B32">
        <v>205443.80107729233</v>
      </c>
      <c r="C32">
        <v>157.52267052116173</v>
      </c>
      <c r="D32">
        <v>48.740054481729807</v>
      </c>
      <c r="E32">
        <v>50.688769180195884</v>
      </c>
      <c r="F32">
        <v>63.2758043706866</v>
      </c>
      <c r="G32">
        <v>1.8138592757018388</v>
      </c>
      <c r="H32">
        <v>4.0265834150363311</v>
      </c>
      <c r="I32">
        <v>3.0136298405466979</v>
      </c>
      <c r="J32">
        <v>2.9907570596441011</v>
      </c>
      <c r="K32">
        <v>116.71392325179659</v>
      </c>
      <c r="L32">
        <v>45.82690393690104</v>
      </c>
      <c r="M32">
        <v>54.573491443275429</v>
      </c>
      <c r="N32">
        <v>58.007659845546456</v>
      </c>
      <c r="O32">
        <v>2.1772981423363724</v>
      </c>
      <c r="P32">
        <v>5.2002968485856131</v>
      </c>
      <c r="Q32">
        <v>3.6862666473238046</v>
      </c>
      <c r="R32">
        <v>3.4389656861384692</v>
      </c>
      <c r="S32">
        <v>120.51644564222165</v>
      </c>
      <c r="T32">
        <v>43.974369621772034</v>
      </c>
      <c r="U32">
        <v>48</v>
      </c>
      <c r="V32">
        <v>6.7578508798752051</v>
      </c>
      <c r="W32">
        <v>1.8669262840167478</v>
      </c>
      <c r="X32">
        <v>3.9836149448317211</v>
      </c>
      <c r="Y32">
        <v>2.8586275626423698</v>
      </c>
      <c r="Z32">
        <v>3.2310085996734972</v>
      </c>
      <c r="AR32" s="13">
        <f t="shared" si="7"/>
        <v>0</v>
      </c>
      <c r="AS32" s="14">
        <f t="shared" si="7"/>
        <v>0</v>
      </c>
      <c r="AT32" s="14">
        <f t="shared" si="7"/>
        <v>0</v>
      </c>
      <c r="AU32" s="14">
        <f t="shared" si="7"/>
        <v>0</v>
      </c>
      <c r="AV32" s="14">
        <f t="shared" si="7"/>
        <v>0</v>
      </c>
      <c r="AW32" s="14">
        <f t="shared" si="7"/>
        <v>0</v>
      </c>
      <c r="AX32" s="14">
        <f t="shared" si="7"/>
        <v>0</v>
      </c>
      <c r="AY32" s="15">
        <f t="shared" si="7"/>
        <v>1</v>
      </c>
    </row>
    <row r="33" spans="1:72">
      <c r="A33">
        <v>25</v>
      </c>
      <c r="B33">
        <v>220655.14279547633</v>
      </c>
      <c r="C33">
        <v>103.06907995742485</v>
      </c>
      <c r="D33">
        <v>29.460399767809609</v>
      </c>
      <c r="E33">
        <v>50.749641739294233</v>
      </c>
      <c r="F33">
        <v>62.073991731251994</v>
      </c>
      <c r="G33">
        <v>2.4045451293134881</v>
      </c>
      <c r="H33">
        <v>5.0028631387159059</v>
      </c>
      <c r="I33">
        <v>3.3462095671981782</v>
      </c>
      <c r="J33">
        <v>3.6399415914672035</v>
      </c>
      <c r="K33">
        <v>156.98907130648919</v>
      </c>
      <c r="L33">
        <v>39.518811171597676</v>
      </c>
      <c r="M33">
        <v>46.919997141312081</v>
      </c>
      <c r="N33">
        <v>62.277971037257572</v>
      </c>
      <c r="O33">
        <v>2.4212873083445139</v>
      </c>
      <c r="P33">
        <v>5.1572177173243885</v>
      </c>
      <c r="Q33">
        <v>3.1670842824601375</v>
      </c>
      <c r="R33">
        <v>3.7719909358458956</v>
      </c>
      <c r="S33">
        <v>102.98957281570777</v>
      </c>
      <c r="T33">
        <v>27.497996893369997</v>
      </c>
      <c r="U33">
        <v>47.225959453646581</v>
      </c>
      <c r="V33">
        <v>40.386023331432725</v>
      </c>
      <c r="W33">
        <v>2.256118363355073</v>
      </c>
      <c r="X33">
        <v>5.2997363325567468</v>
      </c>
      <c r="Y33">
        <v>2.8586275626423698</v>
      </c>
      <c r="Z33">
        <v>4.0849738764624997</v>
      </c>
    </row>
    <row r="34" spans="1:72">
      <c r="A34">
        <v>26</v>
      </c>
      <c r="B34">
        <v>201120.55350575288</v>
      </c>
      <c r="C34">
        <v>86.380927543306782</v>
      </c>
      <c r="D34">
        <v>41.616</v>
      </c>
      <c r="E34">
        <v>62.614307000910095</v>
      </c>
      <c r="F34">
        <v>7.0450768689895051</v>
      </c>
      <c r="G34">
        <v>2.0476476894500193</v>
      </c>
      <c r="H34">
        <v>5.5375598083652244</v>
      </c>
      <c r="I34">
        <v>3.3462095671981782</v>
      </c>
      <c r="J34">
        <v>3.2920388635108195</v>
      </c>
      <c r="K34">
        <v>106.23420725208929</v>
      </c>
      <c r="L34">
        <v>40.04678617068803</v>
      </c>
      <c r="M34">
        <v>73.44000042203335</v>
      </c>
      <c r="N34">
        <v>61.556771471924449</v>
      </c>
      <c r="O34">
        <v>2.2074246618301325</v>
      </c>
      <c r="P34">
        <v>5.5825002833286659</v>
      </c>
      <c r="Q34">
        <v>3.6948347311784415</v>
      </c>
      <c r="R34">
        <v>3.4074439600390014</v>
      </c>
      <c r="S34">
        <v>138.63971219952049</v>
      </c>
      <c r="T34">
        <v>40</v>
      </c>
      <c r="U34">
        <v>48</v>
      </c>
      <c r="V34">
        <v>17.647079388052401</v>
      </c>
      <c r="W34">
        <v>1.8755496879726516</v>
      </c>
      <c r="X34">
        <v>4.6627828116654344</v>
      </c>
      <c r="Y34">
        <v>2.8012855651756827</v>
      </c>
      <c r="Z34">
        <v>3.1612677099650961</v>
      </c>
    </row>
    <row r="35" spans="1:72">
      <c r="A35">
        <v>27</v>
      </c>
      <c r="B35">
        <v>202474.41224958134</v>
      </c>
      <c r="C35">
        <v>156.37368028606483</v>
      </c>
      <c r="D35">
        <v>42.779394550294739</v>
      </c>
      <c r="E35">
        <v>50.787503366007662</v>
      </c>
      <c r="F35">
        <v>46.327424416580612</v>
      </c>
      <c r="G35">
        <v>1.9386878525077937</v>
      </c>
      <c r="H35">
        <v>4.4366775831296028</v>
      </c>
      <c r="I35">
        <v>2.4204525682674203</v>
      </c>
      <c r="J35">
        <v>3.4589665350650876</v>
      </c>
      <c r="K35">
        <v>117.02223583889472</v>
      </c>
      <c r="L35">
        <v>33.978107647512417</v>
      </c>
      <c r="M35">
        <v>48.96</v>
      </c>
      <c r="N35">
        <v>65.935555675052058</v>
      </c>
      <c r="O35">
        <v>2.014666061117337</v>
      </c>
      <c r="P35">
        <v>5.1807004989806424</v>
      </c>
      <c r="Q35">
        <v>2.9372152619589986</v>
      </c>
      <c r="R35">
        <v>3.3716014699744945</v>
      </c>
      <c r="S35">
        <v>159.11157657794629</v>
      </c>
      <c r="T35">
        <v>32.076566864934385</v>
      </c>
      <c r="U35">
        <v>46.90907728301444</v>
      </c>
      <c r="V35">
        <v>43.72090368219888</v>
      </c>
      <c r="W35">
        <v>1.7981658768404534</v>
      </c>
      <c r="X35">
        <v>4.0936702116798047</v>
      </c>
      <c r="Y35">
        <v>2.785869573299657</v>
      </c>
      <c r="Z35">
        <v>3.0429810926527705</v>
      </c>
      <c r="AB35" s="33"/>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row>
    <row r="36" spans="1:72">
      <c r="A36">
        <v>28</v>
      </c>
      <c r="B36">
        <v>181042.18061612482</v>
      </c>
      <c r="C36">
        <v>108.91780872989365</v>
      </c>
      <c r="D36">
        <v>29.574602755347446</v>
      </c>
      <c r="E36">
        <v>51.762183931610579</v>
      </c>
      <c r="F36">
        <v>43.71220570038561</v>
      </c>
      <c r="G36">
        <v>1.8133614657316062</v>
      </c>
      <c r="H36">
        <v>4.1404774576128309</v>
      </c>
      <c r="I36">
        <v>2.8792902435844483</v>
      </c>
      <c r="J36">
        <v>3.2627369342336991</v>
      </c>
      <c r="K36">
        <v>154.32822329923027</v>
      </c>
      <c r="L36">
        <v>47.940001759231386</v>
      </c>
      <c r="M36">
        <v>73.440011930106522</v>
      </c>
      <c r="N36">
        <v>22.606688691497585</v>
      </c>
      <c r="O36">
        <v>1.7914557821216941</v>
      </c>
      <c r="P36">
        <v>4.3336447916761092</v>
      </c>
      <c r="Q36">
        <v>3.1670842824601375</v>
      </c>
      <c r="R36">
        <v>2.8281035945737916</v>
      </c>
      <c r="S36">
        <v>109.18724544645919</v>
      </c>
      <c r="T36">
        <v>28.382085518828806</v>
      </c>
      <c r="U36">
        <v>54.388341144310864</v>
      </c>
      <c r="V36">
        <v>37.493579759418097</v>
      </c>
      <c r="W36">
        <v>1.8055027156823764</v>
      </c>
      <c r="X36">
        <v>4.8327970296704832</v>
      </c>
      <c r="Y36">
        <v>2.8586275626423698</v>
      </c>
      <c r="Z36">
        <v>3.0094074042001959</v>
      </c>
      <c r="AB36" s="7"/>
      <c r="AC36" s="7"/>
      <c r="AD36" s="84"/>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row>
    <row r="37" spans="1:72">
      <c r="A37">
        <v>29</v>
      </c>
      <c r="B37">
        <v>166302.75123040198</v>
      </c>
      <c r="C37">
        <v>87.889341379469741</v>
      </c>
      <c r="D37">
        <v>37.572723880546405</v>
      </c>
      <c r="E37">
        <v>49.9392</v>
      </c>
      <c r="F37">
        <v>11.546935762778638</v>
      </c>
      <c r="G37">
        <v>2.1922838523743144</v>
      </c>
      <c r="H37">
        <v>5.3800402957026723</v>
      </c>
      <c r="I37">
        <v>3.529354734958277</v>
      </c>
      <c r="J37">
        <v>3.6422397796594752</v>
      </c>
      <c r="K37">
        <v>81.599971221962491</v>
      </c>
      <c r="L37">
        <v>26.519996336993547</v>
      </c>
      <c r="M37">
        <v>73.440007635929661</v>
      </c>
      <c r="N37">
        <v>5.0999925595490652</v>
      </c>
      <c r="O37">
        <v>2.0499511175215552</v>
      </c>
      <c r="P37">
        <v>4.7577570881212212</v>
      </c>
      <c r="Q37">
        <v>3.3893922487864998</v>
      </c>
      <c r="R37">
        <v>3.4070192831698467</v>
      </c>
      <c r="S37">
        <v>107.49416555302332</v>
      </c>
      <c r="T37">
        <v>44.878085089626374</v>
      </c>
      <c r="U37">
        <v>50</v>
      </c>
      <c r="V37">
        <v>27.902550335890137</v>
      </c>
      <c r="W37">
        <v>1.9441423199406025</v>
      </c>
      <c r="X37">
        <v>4.8774635534920341</v>
      </c>
      <c r="Y37">
        <v>2.7863236868117536</v>
      </c>
      <c r="Z37">
        <v>3.2172577912871136</v>
      </c>
      <c r="AA37" s="1" t="s">
        <v>170</v>
      </c>
      <c r="AY37" s="7"/>
      <c r="AZ37" s="7"/>
      <c r="BA37" s="7"/>
      <c r="BB37" s="7"/>
      <c r="BC37" s="7"/>
      <c r="BD37" s="7"/>
      <c r="BE37" s="7"/>
      <c r="BF37" s="7"/>
      <c r="BG37" s="7"/>
      <c r="BH37" s="7"/>
      <c r="BI37" s="7"/>
      <c r="BJ37" s="7"/>
      <c r="BK37" s="7"/>
      <c r="BL37" s="7"/>
      <c r="BM37" s="7"/>
      <c r="BN37" s="7"/>
      <c r="BO37" s="7"/>
      <c r="BP37" s="7"/>
      <c r="BQ37" s="7"/>
      <c r="BR37" s="7"/>
      <c r="BS37" s="7"/>
      <c r="BT37" s="7"/>
    </row>
    <row r="38" spans="1:72">
      <c r="A38">
        <v>30</v>
      </c>
      <c r="B38">
        <v>163070.97020444617</v>
      </c>
      <c r="C38">
        <v>119.78404436025319</v>
      </c>
      <c r="D38">
        <v>34.708954855786651</v>
      </c>
      <c r="E38">
        <v>52.124329277895654</v>
      </c>
      <c r="F38">
        <v>21.927297723464935</v>
      </c>
      <c r="G38">
        <v>1.8734067522858671</v>
      </c>
      <c r="H38">
        <v>4.0028535575824167</v>
      </c>
      <c r="I38">
        <v>3.0136298405466979</v>
      </c>
      <c r="J38">
        <v>3.5049976743650761</v>
      </c>
      <c r="K38">
        <v>99.912543581885927</v>
      </c>
      <c r="L38">
        <v>26.51999799989283</v>
      </c>
      <c r="M38">
        <v>52.170409710481451</v>
      </c>
      <c r="N38">
        <v>59.807838331342865</v>
      </c>
      <c r="O38">
        <v>1.8105631213457678</v>
      </c>
      <c r="P38">
        <v>4.2059190071054076</v>
      </c>
      <c r="Q38">
        <v>2.8166018420046535</v>
      </c>
      <c r="R38">
        <v>3.1484846303419527</v>
      </c>
      <c r="S38">
        <v>84.463565097268827</v>
      </c>
      <c r="T38">
        <v>26.402230119757508</v>
      </c>
      <c r="U38">
        <v>50</v>
      </c>
      <c r="V38">
        <v>37.853671434846667</v>
      </c>
      <c r="W38">
        <v>1.9499958785223555</v>
      </c>
      <c r="X38">
        <v>5.0065076358772229</v>
      </c>
      <c r="Y38">
        <v>3.0823462414578593</v>
      </c>
      <c r="Z38">
        <v>3.2149171499642666</v>
      </c>
      <c r="AA38" t="s">
        <v>171</v>
      </c>
      <c r="AC38" s="87">
        <v>0.9998141719986422</v>
      </c>
      <c r="AG38" s="1" t="s">
        <v>217</v>
      </c>
      <c r="AY38" s="7"/>
      <c r="AZ38" s="7"/>
      <c r="BA38" s="7"/>
      <c r="BB38" s="7"/>
      <c r="BC38" s="7"/>
      <c r="BD38" s="7"/>
      <c r="BE38" s="7"/>
      <c r="BF38" s="7"/>
      <c r="BG38" s="7"/>
      <c r="BH38" s="7"/>
      <c r="BI38" s="7"/>
      <c r="BJ38" s="7"/>
      <c r="BK38" s="7"/>
      <c r="BL38" s="7"/>
      <c r="BM38" s="7"/>
      <c r="BN38" s="7"/>
      <c r="BO38" s="7"/>
      <c r="BP38" s="7"/>
      <c r="BQ38" s="7"/>
      <c r="BR38" s="7"/>
      <c r="BS38" s="7"/>
      <c r="BT38" s="7"/>
    </row>
    <row r="39" spans="1:72">
      <c r="A39">
        <v>31</v>
      </c>
      <c r="B39">
        <v>193511.49206671881</v>
      </c>
      <c r="C39">
        <v>118.4252632798502</v>
      </c>
      <c r="D39">
        <v>40.745655998890697</v>
      </c>
      <c r="E39">
        <v>54.748219603825532</v>
      </c>
      <c r="F39">
        <v>70.431801299451379</v>
      </c>
      <c r="G39">
        <v>2.1024373660686795</v>
      </c>
      <c r="H39">
        <v>5.0417387261053728</v>
      </c>
      <c r="I39">
        <v>2.7663881521627802</v>
      </c>
      <c r="J39">
        <v>3.4420060845972555</v>
      </c>
      <c r="K39">
        <v>135.20052419846374</v>
      </c>
      <c r="L39">
        <v>33.039486705707475</v>
      </c>
      <c r="M39">
        <v>48.96</v>
      </c>
      <c r="N39">
        <v>14.616598715968196</v>
      </c>
      <c r="O39">
        <v>1.9954070069180343</v>
      </c>
      <c r="P39">
        <v>4.1873160923751689</v>
      </c>
      <c r="Q39">
        <v>2.9372152619589986</v>
      </c>
      <c r="R39">
        <v>3.4020699578676519</v>
      </c>
      <c r="S39">
        <v>116.47313898258994</v>
      </c>
      <c r="T39">
        <v>28.168756357573198</v>
      </c>
      <c r="U39">
        <v>48</v>
      </c>
      <c r="V39">
        <v>47.018603663189971</v>
      </c>
      <c r="W39">
        <v>2.0568120594724331</v>
      </c>
      <c r="X39">
        <v>4.4460675312935418</v>
      </c>
      <c r="Y39">
        <v>3.5014781457280417</v>
      </c>
      <c r="Z39">
        <v>3.3297676306066935</v>
      </c>
      <c r="AA39" t="s">
        <v>172</v>
      </c>
      <c r="AC39" s="81">
        <f>TINV(1-$AC$38,COUNT(SimData!$C$9:$C$108)-2)</f>
        <v>3.8852679015949088</v>
      </c>
      <c r="AY39" s="85"/>
      <c r="AZ39" s="7"/>
      <c r="BA39" s="7"/>
      <c r="BB39" s="7"/>
      <c r="BC39" s="7"/>
      <c r="BD39" s="7"/>
      <c r="BE39" s="7"/>
      <c r="BF39" s="7"/>
      <c r="BG39" s="7"/>
      <c r="BH39" s="7"/>
      <c r="BI39" s="7"/>
      <c r="BJ39" s="7"/>
      <c r="BK39" s="7"/>
      <c r="BL39" s="7"/>
      <c r="BM39" s="7"/>
      <c r="BN39" s="7"/>
      <c r="BO39" s="7"/>
      <c r="BP39" s="7"/>
      <c r="BQ39" s="7"/>
      <c r="BR39" s="7"/>
      <c r="BS39" s="7"/>
      <c r="BT39" s="7"/>
    </row>
    <row r="40" spans="1:72">
      <c r="A40">
        <v>32</v>
      </c>
      <c r="B40">
        <v>191145.11466406164</v>
      </c>
      <c r="C40">
        <v>116.56996853604349</v>
      </c>
      <c r="D40">
        <v>28.61023028768961</v>
      </c>
      <c r="E40">
        <v>49.9392</v>
      </c>
      <c r="F40">
        <v>15.723343756137476</v>
      </c>
      <c r="G40">
        <v>1.8834472928905994</v>
      </c>
      <c r="H40">
        <v>4.0020560366014033</v>
      </c>
      <c r="I40">
        <v>2.8850395530022412</v>
      </c>
      <c r="J40">
        <v>3.3218340294980977</v>
      </c>
      <c r="K40">
        <v>103.1213350780356</v>
      </c>
      <c r="L40">
        <v>40.799999999999997</v>
      </c>
      <c r="M40">
        <v>58.687397311273095</v>
      </c>
      <c r="N40">
        <v>56.57624062674315</v>
      </c>
      <c r="O40">
        <v>2.3431159479088333</v>
      </c>
      <c r="P40">
        <v>5.3015542124803234</v>
      </c>
      <c r="Q40">
        <v>3.6862974621513067</v>
      </c>
      <c r="R40">
        <v>3.4985976939745864</v>
      </c>
      <c r="S40">
        <v>112.54357682098396</v>
      </c>
      <c r="T40">
        <v>30.36569406072066</v>
      </c>
      <c r="U40">
        <v>53.494418944635576</v>
      </c>
      <c r="V40">
        <v>48.48089991953627</v>
      </c>
      <c r="W40">
        <v>2.0241406024988025</v>
      </c>
      <c r="X40">
        <v>4.6492465310173428</v>
      </c>
      <c r="Y40">
        <v>3.1527511844822604</v>
      </c>
      <c r="Z40">
        <v>3.2520749699284734</v>
      </c>
      <c r="AY40" s="82"/>
      <c r="AZ40" s="82"/>
      <c r="BA40" s="7"/>
      <c r="BB40" s="7"/>
      <c r="BC40" s="7"/>
      <c r="BD40" s="7"/>
      <c r="BE40" s="7"/>
      <c r="BF40" s="7"/>
      <c r="BG40" s="7"/>
      <c r="BH40" s="7"/>
      <c r="BI40" s="7"/>
      <c r="BJ40" s="7"/>
      <c r="BK40" s="7"/>
      <c r="BL40" s="7"/>
      <c r="BM40" s="7"/>
      <c r="BN40" s="7"/>
      <c r="BO40" s="7"/>
      <c r="BP40" s="7"/>
      <c r="BQ40" s="7"/>
      <c r="BR40" s="7"/>
      <c r="BS40" s="7"/>
      <c r="BT40" s="7"/>
    </row>
    <row r="41" spans="1:72">
      <c r="A41">
        <v>33</v>
      </c>
      <c r="B41">
        <v>187004.21159607093</v>
      </c>
      <c r="C41">
        <v>171.66603272955774</v>
      </c>
      <c r="D41">
        <v>48.204128692219264</v>
      </c>
      <c r="E41">
        <v>49.209580254320656</v>
      </c>
      <c r="F41">
        <v>55.062825153003004</v>
      </c>
      <c r="G41">
        <v>1.8357177687063468</v>
      </c>
      <c r="H41">
        <v>4.122712759640172</v>
      </c>
      <c r="I41">
        <v>1.978936931087929</v>
      </c>
      <c r="J41">
        <v>3.4748368098476781</v>
      </c>
      <c r="K41">
        <v>153.66223218964083</v>
      </c>
      <c r="L41">
        <v>47.539244435820116</v>
      </c>
      <c r="M41">
        <v>55.016342444682337</v>
      </c>
      <c r="N41">
        <v>72.435806562388379</v>
      </c>
      <c r="O41">
        <v>1.7760908931089778</v>
      </c>
      <c r="P41">
        <v>4.3275785750957203</v>
      </c>
      <c r="Q41">
        <v>2.5540209025782361</v>
      </c>
      <c r="R41">
        <v>2.8274600289162763</v>
      </c>
      <c r="S41">
        <v>83.854651481827077</v>
      </c>
      <c r="T41">
        <v>25.999990564420496</v>
      </c>
      <c r="U41">
        <v>48</v>
      </c>
      <c r="V41">
        <v>20.319269656244774</v>
      </c>
      <c r="W41">
        <v>1.8043124415774237</v>
      </c>
      <c r="X41">
        <v>4.0298704449734837</v>
      </c>
      <c r="Y41">
        <v>2.6944645847184221</v>
      </c>
      <c r="Z41">
        <v>3.2204365784819786</v>
      </c>
      <c r="AB41" t="str">
        <f>SimData!$D$8</f>
        <v>SB Yield 3</v>
      </c>
      <c r="AC41" t="str">
        <f>SimData!$E$8</f>
        <v>WH Yield 3</v>
      </c>
      <c r="AD41" t="str">
        <f>SimData!$F$8</f>
        <v>GS Yield 3</v>
      </c>
      <c r="AE41" t="str">
        <f>SimData!$G$8</f>
        <v>CN Price 3</v>
      </c>
      <c r="AF41" t="str">
        <f>SimData!$H$8</f>
        <v>SB Price 3</v>
      </c>
      <c r="AG41" t="str">
        <f>SimData!$I$8</f>
        <v>WH Price 3</v>
      </c>
      <c r="AH41" t="str">
        <f>SimData!$J$8</f>
        <v>GS Price 3</v>
      </c>
      <c r="AI41" t="str">
        <f>SimData!$K$8</f>
        <v>CN Yield 2</v>
      </c>
      <c r="AJ41" t="str">
        <f>SimData!$L$8</f>
        <v>SB Yield 2</v>
      </c>
      <c r="AK41" t="str">
        <f>SimData!$M$8</f>
        <v>WH Yield 2</v>
      </c>
      <c r="AL41" t="str">
        <f>SimData!$N$8</f>
        <v>GS Yield 2</v>
      </c>
      <c r="AM41" t="str">
        <f>SimData!$O$8</f>
        <v>CN Price 2</v>
      </c>
      <c r="AN41" t="str">
        <f>SimData!$P$8</f>
        <v>SB Price 2</v>
      </c>
      <c r="AO41" t="str">
        <f>SimData!$Q$8</f>
        <v>WH Price 2</v>
      </c>
      <c r="AP41" t="str">
        <f>SimData!$R$8</f>
        <v>GS Price 2</v>
      </c>
      <c r="AQ41" t="str">
        <f>SimData!$S$8</f>
        <v>CN Yield 1</v>
      </c>
      <c r="AR41" t="str">
        <f>SimData!$T$8</f>
        <v>SB Yield 1</v>
      </c>
      <c r="AS41" t="str">
        <f>SimData!$U$8</f>
        <v>WH Yield 1</v>
      </c>
      <c r="AT41" t="str">
        <f>SimData!$V$8</f>
        <v>GS Yield 1</v>
      </c>
      <c r="AU41" t="str">
        <f>SimData!$W$8</f>
        <v>CN Price 1</v>
      </c>
      <c r="AV41" t="str">
        <f>SimData!$X$8</f>
        <v>SB Price 1</v>
      </c>
      <c r="AW41" t="str">
        <f>SimData!$Y$8</f>
        <v>WH Price 1</v>
      </c>
      <c r="AX41" t="str">
        <f>SimData!$Z$8</f>
        <v>GS Price 1</v>
      </c>
      <c r="AY41" s="82"/>
      <c r="AZ41" s="82"/>
      <c r="BA41" s="7"/>
      <c r="BB41" s="7"/>
      <c r="BC41" s="7"/>
      <c r="BD41" s="7"/>
      <c r="BE41" s="7"/>
      <c r="BF41" s="7"/>
      <c r="BG41" s="7"/>
      <c r="BH41" s="7"/>
      <c r="BI41" s="7"/>
      <c r="BJ41" s="7"/>
      <c r="BK41" s="7"/>
      <c r="BL41" s="7"/>
      <c r="BM41" s="7"/>
      <c r="BN41" s="7"/>
      <c r="BO41" s="7"/>
      <c r="BP41" s="7"/>
      <c r="BQ41" s="7"/>
      <c r="BR41" s="7"/>
      <c r="BS41" s="7"/>
      <c r="BT41" s="7"/>
    </row>
    <row r="42" spans="1:72">
      <c r="A42">
        <v>34</v>
      </c>
      <c r="B42">
        <v>247325.8731921009</v>
      </c>
      <c r="C42">
        <v>99.736133830127883</v>
      </c>
      <c r="D42">
        <v>39.528815667782482</v>
      </c>
      <c r="E42">
        <v>51.134035351026959</v>
      </c>
      <c r="F42">
        <v>62.82074107886519</v>
      </c>
      <c r="G42">
        <v>2.6833970731833063</v>
      </c>
      <c r="H42">
        <v>5.2720815087848818</v>
      </c>
      <c r="I42">
        <v>3.2810819650937515</v>
      </c>
      <c r="J42">
        <v>4.8953748235580061</v>
      </c>
      <c r="K42">
        <v>159.93872802043808</v>
      </c>
      <c r="L42">
        <v>42.948955283239123</v>
      </c>
      <c r="M42">
        <v>50.701567974412306</v>
      </c>
      <c r="N42">
        <v>60.674260730517183</v>
      </c>
      <c r="O42">
        <v>1.8289600087097575</v>
      </c>
      <c r="P42">
        <v>4.1104080038351425</v>
      </c>
      <c r="Q42">
        <v>2.9280572726580454</v>
      </c>
      <c r="R42">
        <v>3.1739286508345415</v>
      </c>
      <c r="S42">
        <v>141.52767323088105</v>
      </c>
      <c r="T42">
        <v>45.957817088222903</v>
      </c>
      <c r="U42">
        <v>72.000008180363267</v>
      </c>
      <c r="V42">
        <v>55.547714428728121</v>
      </c>
      <c r="W42">
        <v>2.0411282858688597</v>
      </c>
      <c r="X42">
        <v>5.3673099247011926</v>
      </c>
      <c r="Y42">
        <v>3.5803324946549582</v>
      </c>
      <c r="Z42">
        <v>3.0457572130737751</v>
      </c>
      <c r="AA42" t="str">
        <f>SimData!$C$8</f>
        <v>CN Yield 3</v>
      </c>
      <c r="AB42" s="81">
        <f>ABS((CORREL(SimData!$C$9:$C$108,SimData!$D$9:$D$108)-SimData!$AC$9)/((1-CORREL(SimData!$C$9:$C$108,SimData!$D$9:$D$108)^2)/(COUNT(SimData!$D$9:$D$108)-2))^0.5)</f>
        <v>0.50268628699650131</v>
      </c>
      <c r="AC42" s="81">
        <f>ABS((CORREL(SimData!$C$9:$C$108,SimData!$E$9:$E$108)-SimData!$AD$9)/((1-CORREL(SimData!$C$9:$C$108,SimData!$E$9:$E$108)^2)/(COUNT(SimData!$E$9:$E$108)-2))^0.5)</f>
        <v>1.6632007896362468</v>
      </c>
      <c r="AD42" s="81">
        <f>ABS((CORREL(SimData!$C$9:$C$108,SimData!$F$9:$F$108)-SimData!$AE$9)/((1-CORREL(SimData!$C$9:$C$108,SimData!$F$9:$F$108)^2)/(COUNT(SimData!$F$9:$F$108)-2))^0.5)</f>
        <v>2.589490558006757E-2</v>
      </c>
      <c r="AE42" s="81">
        <f>ABS((CORREL(SimData!$C$9:$C$108,SimData!$G$9:$G$108)-SimData!$AF$9)/((1-CORREL(SimData!$C$9:$C$108,SimData!$G$9:$G$108)^2)/(COUNT(SimData!$G$9:$G$108)-2))^0.5)</f>
        <v>9.1714177470248376E-2</v>
      </c>
      <c r="AF42" s="81">
        <f>ABS((CORREL(SimData!$C$9:$C$108,SimData!$H$9:$H$108)-SimData!$AG$9)/((1-CORREL(SimData!$C$9:$C$108,SimData!$H$9:$H$108)^2)/(COUNT(SimData!$H$9:$H$108)-2))^0.5)</f>
        <v>0.21006259065097013</v>
      </c>
      <c r="AG42" s="81">
        <f>ABS((CORREL(SimData!$C$9:$C$108,SimData!$I$9:$I$108)-SimData!$AH$9)/((1-CORREL(SimData!$C$9:$C$108,SimData!$I$9:$I$108)^2)/(COUNT(SimData!$I$9:$I$108)-2))^0.5)</f>
        <v>0.313083460245759</v>
      </c>
      <c r="AH42" s="81">
        <f>ABS((CORREL(SimData!$C$9:$C$108,SimData!$J$9:$J$108)-SimData!$AI$9)/((1-CORREL(SimData!$C$9:$C$108,SimData!$J$9:$J$108)^2)/(COUNT(SimData!$J$9:$J$108)-2))^0.5)</f>
        <v>6.942195889332238E-2</v>
      </c>
      <c r="AI42" s="81">
        <f>ABS((CORREL(SimData!$C$9:$C$108,SimData!$K$9:$K$108)-SimData!$AJ$9)/((1-CORREL(SimData!$C$9:$C$108,SimData!$K$9:$K$108)^2)/(COUNT(SimData!$K$9:$K$108)-2))^0.5)</f>
        <v>1.1879183250162162</v>
      </c>
      <c r="AJ42" s="81">
        <f>ABS((CORREL(SimData!$C$9:$C$108,SimData!$L$9:$L$108)-SimData!$AK$9)/((1-CORREL(SimData!$C$9:$C$108,SimData!$L$9:$L$108)^2)/(COUNT(SimData!$L$9:$L$108)-2))^0.5)</f>
        <v>1.3978081686506723E-2</v>
      </c>
      <c r="AK42" s="81">
        <f>ABS((CORREL(SimData!$C$9:$C$108,SimData!$M$9:$M$108)-SimData!$AL$9)/((1-CORREL(SimData!$C$9:$C$108,SimData!$M$9:$M$108)^2)/(COUNT(SimData!$M$9:$M$108)-2))^0.5)</f>
        <v>2.7052219767591823</v>
      </c>
      <c r="AL42" s="81">
        <f>ABS((CORREL(SimData!$C$9:$C$108,SimData!$N$9:$N$108)-SimData!$AM$9)/((1-CORREL(SimData!$C$9:$C$108,SimData!$N$9:$N$108)^2)/(COUNT(SimData!$N$9:$N$108)-2))^0.5)</f>
        <v>1.2248250917322561</v>
      </c>
      <c r="AM42" s="81">
        <f>ABS((CORREL(SimData!$C$9:$C$108,SimData!$O$9:$O$108)-SimData!$AN$9)/((1-CORREL(SimData!$C$9:$C$108,SimData!$O$9:$O$108)^2)/(COUNT(SimData!$O$9:$O$108)-2))^0.5)</f>
        <v>1.3502530445282186</v>
      </c>
      <c r="AN42" s="81">
        <f>ABS((CORREL(SimData!$C$9:$C$108,SimData!$P$9:$P$108)-SimData!$AO$9)/((1-CORREL(SimData!$C$9:$C$108,SimData!$P$9:$P$108)^2)/(COUNT(SimData!$P$9:$P$108)-2))^0.5)</f>
        <v>1.3975325723568854</v>
      </c>
      <c r="AO42" s="81">
        <f>ABS((CORREL(SimData!$C$9:$C$108,SimData!$Q$9:$Q$108)-SimData!$AP$9)/((1-CORREL(SimData!$C$9:$C$108,SimData!$Q$9:$Q$108)^2)/(COUNT(SimData!$Q$9:$Q$108)-2))^0.5)</f>
        <v>1.8801504154617665</v>
      </c>
      <c r="AP42" s="81">
        <f>ABS((CORREL(SimData!$C$9:$C$108,SimData!$R$9:$R$108)-SimData!$AQ$9)/((1-CORREL(SimData!$C$9:$C$108,SimData!$R$9:$R$108)^2)/(COUNT(SimData!$R$9:$R$108)-2))^0.5)</f>
        <v>0.61566277985434747</v>
      </c>
      <c r="AQ42" s="81">
        <f>ABS((CORREL(SimData!$C$9:$C$108,SimData!$S$9:$S$108)-SimData!$AR$9)/((1-CORREL(SimData!$C$9:$C$108,SimData!$S$9:$S$108)^2)/(COUNT(SimData!$S$9:$S$108)-2))^0.5)</f>
        <v>0.79653471125389996</v>
      </c>
      <c r="AR42" s="81">
        <f>ABS((CORREL(SimData!$C$9:$C$108,SimData!$T$9:$T$108)-SimData!$AS$9)/((1-CORREL(SimData!$C$9:$C$108,SimData!$T$9:$T$108)^2)/(COUNT(SimData!$T$9:$T$108)-2))^0.5)</f>
        <v>0.13983178443309824</v>
      </c>
      <c r="AS42" s="81">
        <f>ABS((CORREL(SimData!$C$9:$C$108,SimData!$U$9:$U$108)-SimData!$AT$9)/((1-CORREL(SimData!$C$9:$C$108,SimData!$U$9:$U$108)^2)/(COUNT(SimData!$U$9:$U$108)-2))^0.5)</f>
        <v>1.2743962703831413</v>
      </c>
      <c r="AT42" s="81">
        <f>ABS((CORREL(SimData!$C$9:$C$108,SimData!$V$9:$V$108)-SimData!$AU$9)/((1-CORREL(SimData!$C$9:$C$108,SimData!$V$9:$V$108)^2)/(COUNT(SimData!$V$9:$V$108)-2))^0.5)</f>
        <v>1.7979605718897267</v>
      </c>
      <c r="AU42" s="81">
        <f>ABS((CORREL(SimData!$C$9:$C$108,SimData!$W$9:$W$108)-SimData!$AV$9)/((1-CORREL(SimData!$C$9:$C$108,SimData!$W$9:$W$108)^2)/(COUNT(SimData!$W$9:$W$108)-2))^0.5)</f>
        <v>1.6128495918574972</v>
      </c>
      <c r="AV42" s="81">
        <f>ABS((CORREL(SimData!$C$9:$C$108,SimData!$X$9:$X$108)-SimData!$AW$9)/((1-CORREL(SimData!$C$9:$C$108,SimData!$X$9:$X$108)^2)/(COUNT(SimData!$X$9:$X$108)-2))^0.5)</f>
        <v>1.7661668503327386</v>
      </c>
      <c r="AW42" s="81">
        <f>ABS((CORREL(SimData!$C$9:$C$108,SimData!$Y$9:$Y$108)-SimData!$AX$9)/((1-CORREL(SimData!$C$9:$C$108,SimData!$Y$9:$Y$108)^2)/(COUNT(SimData!$Y$9:$Y$108)-2))^0.5)</f>
        <v>6.05561325782253E-2</v>
      </c>
      <c r="AX42" s="81">
        <f>ABS((CORREL(SimData!$C$9:$C$108,SimData!$Z$9:$Z$108)-SimData!$AY$9)/((1-CORREL(SimData!$C$9:$C$108,SimData!$Z$9:$Z$108)^2)/(COUNT(SimData!$Z$9:$Z$108)-2))^0.5)</f>
        <v>1.4772694673565034</v>
      </c>
      <c r="AY42" s="82"/>
      <c r="AZ42" s="82"/>
      <c r="BA42" s="7"/>
      <c r="BB42" s="7"/>
      <c r="BC42" s="7"/>
      <c r="BD42" s="7"/>
      <c r="BE42" s="7"/>
      <c r="BF42" s="7"/>
      <c r="BG42" s="7"/>
      <c r="BH42" s="7"/>
      <c r="BI42" s="7"/>
      <c r="BJ42" s="7"/>
      <c r="BK42" s="7"/>
      <c r="BL42" s="7"/>
      <c r="BM42" s="7"/>
      <c r="BN42" s="7"/>
      <c r="BO42" s="7"/>
      <c r="BP42" s="7"/>
      <c r="BQ42" s="7"/>
      <c r="BR42" s="7"/>
      <c r="BS42" s="7"/>
      <c r="BT42" s="7"/>
    </row>
    <row r="43" spans="1:72">
      <c r="A43">
        <v>35</v>
      </c>
      <c r="B43">
        <v>187225.58408177039</v>
      </c>
      <c r="C43">
        <v>83.231977377815141</v>
      </c>
      <c r="D43">
        <v>27.050393545264793</v>
      </c>
      <c r="E43">
        <v>63.372920666766397</v>
      </c>
      <c r="F43">
        <v>5.2019945241354399</v>
      </c>
      <c r="G43">
        <v>2.3610280736662506</v>
      </c>
      <c r="H43">
        <v>6.1528104664980718</v>
      </c>
      <c r="I43">
        <v>4.1185584822467263</v>
      </c>
      <c r="J43">
        <v>3.6359608901564542</v>
      </c>
      <c r="K43">
        <v>145.64229216910775</v>
      </c>
      <c r="L43">
        <v>46.323163838523143</v>
      </c>
      <c r="M43">
        <v>53.029814129363736</v>
      </c>
      <c r="N43">
        <v>62.042862836895964</v>
      </c>
      <c r="O43">
        <v>2.0646076963668993</v>
      </c>
      <c r="P43">
        <v>5.045614204170553</v>
      </c>
      <c r="Q43">
        <v>3.7059446577109703</v>
      </c>
      <c r="R43">
        <v>3.2826818133255196</v>
      </c>
      <c r="S43">
        <v>80.823586066493036</v>
      </c>
      <c r="T43">
        <v>28.17542706255092</v>
      </c>
      <c r="U43">
        <v>54.139993553405006</v>
      </c>
      <c r="V43">
        <v>4.9999746372661784</v>
      </c>
      <c r="W43">
        <v>2.0369983327108918</v>
      </c>
      <c r="X43">
        <v>4.1262929729156284</v>
      </c>
      <c r="Y43">
        <v>3.6048771559669683</v>
      </c>
      <c r="Z43">
        <v>3.3185130693969218</v>
      </c>
      <c r="AA43" t="str">
        <f>SimData!$D$8</f>
        <v>SB Yield 3</v>
      </c>
      <c r="AC43" s="81">
        <f>ABS((CORREL(SimData!$D$9:$D$108,SimData!$E$9:$E$108)-SimData!$AD$10)/((1-CORREL(SimData!$D$9:$D$108,SimData!$E$9:$E$108)^2)/(COUNT(SimData!$E$9:$E$108)-2))^0.5)</f>
        <v>0.77345517310780953</v>
      </c>
      <c r="AD43" s="81">
        <f>ABS((CORREL(SimData!$D$9:$D$108,SimData!$F$9:$F$108)-SimData!$AE$10)/((1-CORREL(SimData!$D$9:$D$108,SimData!$F$9:$F$108)^2)/(COUNT(SimData!$F$9:$F$108)-2))^0.5)</f>
        <v>1.0821227315199466</v>
      </c>
      <c r="AE43" s="81">
        <f>ABS((CORREL(SimData!$D$9:$D$108,SimData!$G$9:$G$108)-SimData!$AF$10)/((1-CORREL(SimData!$D$9:$D$108,SimData!$G$9:$G$108)^2)/(COUNT(SimData!$G$9:$G$108)-2))^0.5)</f>
        <v>0.36913995365487401</v>
      </c>
      <c r="AF43" s="81">
        <f>ABS((CORREL(SimData!$D$9:$D$108,SimData!$H$9:$H$108)-SimData!$AG$10)/((1-CORREL(SimData!$D$9:$D$108,SimData!$H$9:$H$108)^2)/(COUNT(SimData!$H$9:$H$108)-2))^0.5)</f>
        <v>0.14960655131190098</v>
      </c>
      <c r="AG43" s="81">
        <f>ABS((CORREL(SimData!$D$9:$D$108,SimData!$I$9:$I$108)-SimData!$AH$10)/((1-CORREL(SimData!$D$9:$D$108,SimData!$I$9:$I$108)^2)/(COUNT(SimData!$I$9:$I$108)-2))^0.5)</f>
        <v>0.66889616745222924</v>
      </c>
      <c r="AH43" s="81">
        <f>ABS((CORREL(SimData!$D$9:$D$108,SimData!$J$9:$J$108)-SimData!$AI$10)/((1-CORREL(SimData!$D$9:$D$108,SimData!$J$9:$J$108)^2)/(COUNT(SimData!$J$9:$J$108)-2))^0.5)</f>
        <v>0.45884770275476339</v>
      </c>
      <c r="AI43" s="81">
        <f>ABS((CORREL(SimData!$D$9:$D$108,SimData!$K$9:$K$108)-SimData!$AJ$10)/((1-CORREL(SimData!$D$9:$D$108,SimData!$K$9:$K$108)^2)/(COUNT(SimData!$K$9:$K$108)-2))^0.5)</f>
        <v>0.90779079116360739</v>
      </c>
      <c r="AJ43" s="81">
        <f>ABS((CORREL(SimData!$D$9:$D$108,SimData!$L$9:$L$108)-SimData!$AK$10)/((1-CORREL(SimData!$D$9:$D$108,SimData!$L$9:$L$108)^2)/(COUNT(SimData!$L$9:$L$108)-2))^0.5)</f>
        <v>0.13574140008783545</v>
      </c>
      <c r="AK43" s="81">
        <f>ABS((CORREL(SimData!$D$9:$D$108,SimData!$M$9:$M$108)-SimData!$AL$10)/((1-CORREL(SimData!$D$9:$D$108,SimData!$M$9:$M$108)^2)/(COUNT(SimData!$M$9:$M$108)-2))^0.5)</f>
        <v>1.3725628292666063</v>
      </c>
      <c r="AL43" s="81">
        <f>ABS((CORREL(SimData!$D$9:$D$108,SimData!$N$9:$N$108)-SimData!$AM$10)/((1-CORREL(SimData!$D$9:$D$108,SimData!$N$9:$N$108)^2)/(COUNT(SimData!$N$9:$N$108)-2))^0.5)</f>
        <v>9.4960331312586924E-2</v>
      </c>
      <c r="AM43" s="81">
        <f>ABS((CORREL(SimData!$D$9:$D$108,SimData!$O$9:$O$108)-SimData!$AN$10)/((1-CORREL(SimData!$D$9:$D$108,SimData!$O$9:$O$108)^2)/(COUNT(SimData!$O$9:$O$108)-2))^0.5)</f>
        <v>1.0240777680839048</v>
      </c>
      <c r="AN43" s="81">
        <f>ABS((CORREL(SimData!$D$9:$D$108,SimData!$P$9:$P$108)-SimData!$AO$10)/((1-CORREL(SimData!$D$9:$D$108,SimData!$P$9:$P$108)^2)/(COUNT(SimData!$P$9:$P$108)-2))^0.5)</f>
        <v>0.81598040211775702</v>
      </c>
      <c r="AO43" s="81">
        <f>ABS((CORREL(SimData!$D$9:$D$108,SimData!$Q$9:$Q$108)-SimData!$AP$10)/((1-CORREL(SimData!$D$9:$D$108,SimData!$Q$9:$Q$108)^2)/(COUNT(SimData!$Q$9:$Q$108)-2))^0.5)</f>
        <v>0.2790375181752951</v>
      </c>
      <c r="AP43" s="81">
        <f>ABS((CORREL(SimData!$D$9:$D$108,SimData!$R$9:$R$108)-SimData!$AQ$10)/((1-CORREL(SimData!$D$9:$D$108,SimData!$R$9:$R$108)^2)/(COUNT(SimData!$R$9:$R$108)-2))^0.5)</f>
        <v>1.559075743105808</v>
      </c>
      <c r="AQ43" s="81">
        <f>ABS((CORREL(SimData!$D$9:$D$108,SimData!$S$9:$S$108)-SimData!$AR$10)/((1-CORREL(SimData!$D$9:$D$108,SimData!$S$9:$S$108)^2)/(COUNT(SimData!$S$9:$S$108)-2))^0.5)</f>
        <v>0.91689970508825624</v>
      </c>
      <c r="AR43" s="81">
        <f>ABS((CORREL(SimData!$D$9:$D$108,SimData!$T$9:$T$108)-SimData!$AS$10)/((1-CORREL(SimData!$D$9:$D$108,SimData!$T$9:$T$108)^2)/(COUNT(SimData!$T$9:$T$108)-2))^0.5)</f>
        <v>0.42135604920869441</v>
      </c>
      <c r="AS43" s="81">
        <f>ABS((CORREL(SimData!$D$9:$D$108,SimData!$U$9:$U$108)-SimData!$AT$10)/((1-CORREL(SimData!$D$9:$D$108,SimData!$U$9:$U$108)^2)/(COUNT(SimData!$U$9:$U$108)-2))^0.5)</f>
        <v>0.33514934465426272</v>
      </c>
      <c r="AT43" s="81">
        <f>ABS((CORREL(SimData!$D$9:$D$108,SimData!$V$9:$V$108)-SimData!$AU$10)/((1-CORREL(SimData!$D$9:$D$108,SimData!$V$9:$V$108)^2)/(COUNT(SimData!$V$9:$V$108)-2))^0.5)</f>
        <v>1.2129117439748354</v>
      </c>
      <c r="AU43" s="81">
        <f>ABS((CORREL(SimData!$D$9:$D$108,SimData!$W$9:$W$108)-SimData!$AV$10)/((1-CORREL(SimData!$D$9:$D$108,SimData!$W$9:$W$108)^2)/(COUNT(SimData!$W$9:$W$108)-2))^0.5)</f>
        <v>0.37083338751496986</v>
      </c>
      <c r="AV43" s="81">
        <f>ABS((CORREL(SimData!$D$9:$D$108,SimData!$X$9:$X$108)-SimData!$AW$10)/((1-CORREL(SimData!$D$9:$D$108,SimData!$X$9:$X$108)^2)/(COUNT(SimData!$X$9:$X$108)-2))^0.5)</f>
        <v>0.11239744490837171</v>
      </c>
      <c r="AW43" s="81">
        <f>ABS((CORREL(SimData!$D$9:$D$108,SimData!$Y$9:$Y$108)-SimData!$AX$10)/((1-CORREL(SimData!$D$9:$D$108,SimData!$Y$9:$Y$108)^2)/(COUNT(SimData!$Y$9:$Y$108)-2))^0.5)</f>
        <v>0.6265698580553698</v>
      </c>
      <c r="AX43" s="81">
        <f>ABS((CORREL(SimData!$D$9:$D$108,SimData!$Z$9:$Z$108)-SimData!$AY$10)/((1-CORREL(SimData!$D$9:$D$108,SimData!$Z$9:$Z$108)^2)/(COUNT(SimData!$Z$9:$Z$108)-2))^0.5)</f>
        <v>1.2838853472879268</v>
      </c>
      <c r="AY43" s="82"/>
      <c r="AZ43" s="82"/>
      <c r="BA43" s="7"/>
      <c r="BB43" s="7"/>
      <c r="BC43" s="7"/>
      <c r="BD43" s="7"/>
      <c r="BE43" s="7"/>
      <c r="BF43" s="7"/>
      <c r="BG43" s="7"/>
      <c r="BH43" s="7"/>
      <c r="BI43" s="7"/>
      <c r="BJ43" s="7"/>
      <c r="BK43" s="7"/>
      <c r="BL43" s="7"/>
      <c r="BM43" s="7"/>
      <c r="BN43" s="7"/>
      <c r="BO43" s="7"/>
      <c r="BP43" s="7"/>
      <c r="BQ43" s="7"/>
      <c r="BR43" s="7"/>
      <c r="BS43" s="7"/>
      <c r="BT43" s="7"/>
    </row>
    <row r="44" spans="1:72">
      <c r="A44">
        <v>36</v>
      </c>
      <c r="B44">
        <v>149172.29659749614</v>
      </c>
      <c r="C44">
        <v>107.8887220398548</v>
      </c>
      <c r="D44">
        <v>29.32511702090558</v>
      </c>
      <c r="E44">
        <v>55.430165960568068</v>
      </c>
      <c r="F44">
        <v>5.2019904807345627</v>
      </c>
      <c r="G44">
        <v>1.6292545449475639</v>
      </c>
      <c r="H44">
        <v>4.0020560027711394</v>
      </c>
      <c r="I44">
        <v>2.0987070281429725</v>
      </c>
      <c r="J44">
        <v>3.169581352582389</v>
      </c>
      <c r="K44">
        <v>117.60819443420385</v>
      </c>
      <c r="L44">
        <v>37.56117863031519</v>
      </c>
      <c r="M44">
        <v>52.926613387561851</v>
      </c>
      <c r="N44">
        <v>46.496584170701638</v>
      </c>
      <c r="O44">
        <v>1.8532110240771011</v>
      </c>
      <c r="P44">
        <v>4.2067645961274103</v>
      </c>
      <c r="Q44">
        <v>2.7732044783414631</v>
      </c>
      <c r="R44">
        <v>3.1744247196918187</v>
      </c>
      <c r="S44">
        <v>80.75035865906078</v>
      </c>
      <c r="T44">
        <v>25.999996351115573</v>
      </c>
      <c r="U44">
        <v>54.154356191667972</v>
      </c>
      <c r="V44">
        <v>25.72740001799367</v>
      </c>
      <c r="W44">
        <v>1.9855300499612289</v>
      </c>
      <c r="X44">
        <v>4.1364359962871387</v>
      </c>
      <c r="Y44">
        <v>3.5171394916082992</v>
      </c>
      <c r="Z44">
        <v>3.2333170154750377</v>
      </c>
      <c r="AA44" t="str">
        <f>SimData!$E$8</f>
        <v>WH Yield 3</v>
      </c>
      <c r="AD44" s="81">
        <f>ABS((CORREL(SimData!$E$9:$E$108,SimData!$F$9:$F$108)-SimData!$AE$11)/((1-CORREL(SimData!$E$9:$E$108,SimData!$F$9:$F$108)^2)/(COUNT(SimData!$F$9:$F$108)-2))^0.5)</f>
        <v>0.52429922224503256</v>
      </c>
      <c r="AE44" s="81">
        <f>ABS((CORREL(SimData!$E$9:$E$108,SimData!$G$9:$G$108)-SimData!$AF$11)/((1-CORREL(SimData!$E$9:$E$108,SimData!$G$9:$G$108)^2)/(COUNT(SimData!$G$9:$G$108)-2))^0.5)</f>
        <v>0.42638178935242821</v>
      </c>
      <c r="AF44" s="81">
        <f>ABS((CORREL(SimData!$E$9:$E$108,SimData!$H$9:$H$108)-SimData!$AG$11)/((1-CORREL(SimData!$E$9:$E$108,SimData!$H$9:$H$108)^2)/(COUNT(SimData!$H$9:$H$108)-2))^0.5)</f>
        <v>0.54355364868083234</v>
      </c>
      <c r="AG44" s="81">
        <f>ABS((CORREL(SimData!$E$9:$E$108,SimData!$I$9:$I$108)-SimData!$AH$11)/((1-CORREL(SimData!$E$9:$E$108,SimData!$I$9:$I$108)^2)/(COUNT(SimData!$I$9:$I$108)-2))^0.5)</f>
        <v>0.34396395792092049</v>
      </c>
      <c r="AH44" s="81">
        <f>ABS((CORREL(SimData!$E$9:$E$108,SimData!$J$9:$J$108)-SimData!$AI$11)/((1-CORREL(SimData!$E$9:$E$108,SimData!$J$9:$J$108)^2)/(COUNT(SimData!$J$9:$J$108)-2))^0.5)</f>
        <v>0.40563092919617849</v>
      </c>
      <c r="AI44" s="81">
        <f>ABS((CORREL(SimData!$E$9:$E$108,SimData!$K$9:$K$108)-SimData!$AJ$11)/((1-CORREL(SimData!$E$9:$E$108,SimData!$K$9:$K$108)^2)/(COUNT(SimData!$K$9:$K$108)-2))^0.5)</f>
        <v>0.30397412265006185</v>
      </c>
      <c r="AJ44" s="81">
        <f>ABS((CORREL(SimData!$E$9:$E$108,SimData!$L$9:$L$108)-SimData!$AK$11)/((1-CORREL(SimData!$E$9:$E$108,SimData!$L$9:$L$108)^2)/(COUNT(SimData!$L$9:$L$108)-2))^0.5)</f>
        <v>2.3464095577535864</v>
      </c>
      <c r="AK44" s="81">
        <f>ABS((CORREL(SimData!$E$9:$E$108,SimData!$M$9:$M$108)-SimData!$AL$11)/((1-CORREL(SimData!$E$9:$E$108,SimData!$M$9:$M$108)^2)/(COUNT(SimData!$M$9:$M$108)-2))^0.5)</f>
        <v>1.2126947248790669</v>
      </c>
      <c r="AL44" s="81">
        <f>ABS((CORREL(SimData!$E$9:$E$108,SimData!$N$9:$N$108)-SimData!$AM$11)/((1-CORREL(SimData!$E$9:$E$108,SimData!$N$9:$N$108)^2)/(COUNT(SimData!$N$9:$N$108)-2))^0.5)</f>
        <v>1.0123318955545599</v>
      </c>
      <c r="AM44" s="81">
        <f>ABS((CORREL(SimData!$E$9:$E$108,SimData!$O$9:$O$108)-SimData!$AN$11)/((1-CORREL(SimData!$E$9:$E$108,SimData!$O$9:$O$108)^2)/(COUNT(SimData!$O$9:$O$108)-2))^0.5)</f>
        <v>1.7998006472137973</v>
      </c>
      <c r="AN44" s="81">
        <f>ABS((CORREL(SimData!$E$9:$E$108,SimData!$P$9:$P$108)-SimData!$AO$11)/((1-CORREL(SimData!$E$9:$E$108,SimData!$P$9:$P$108)^2)/(COUNT(SimData!$P$9:$P$108)-2))^0.5)</f>
        <v>1.8201099636921168</v>
      </c>
      <c r="AO44" s="81">
        <f>ABS((CORREL(SimData!$E$9:$E$108,SimData!$Q$9:$Q$108)-SimData!$AP$11)/((1-CORREL(SimData!$E$9:$E$108,SimData!$Q$9:$Q$108)^2)/(COUNT(SimData!$Q$9:$Q$108)-2))^0.5)</f>
        <v>0.74840614317904119</v>
      </c>
      <c r="AP44" s="81">
        <f>ABS((CORREL(SimData!$E$9:$E$108,SimData!$R$9:$R$108)-SimData!$AQ$11)/((1-CORREL(SimData!$E$9:$E$108,SimData!$R$9:$R$108)^2)/(COUNT(SimData!$R$9:$R$108)-2))^0.5)</f>
        <v>1.2845785174348141</v>
      </c>
      <c r="AQ44" s="81">
        <f>ABS((CORREL(SimData!$E$9:$E$108,SimData!$S$9:$S$108)-SimData!$AR$11)/((1-CORREL(SimData!$E$9:$E$108,SimData!$S$9:$S$108)^2)/(COUNT(SimData!$S$9:$S$108)-2))^0.5)</f>
        <v>2.4184180505954846</v>
      </c>
      <c r="AR44" s="81">
        <f>ABS((CORREL(SimData!$E$9:$E$108,SimData!$T$9:$T$108)-SimData!$AS$11)/((1-CORREL(SimData!$E$9:$E$108,SimData!$T$9:$T$108)^2)/(COUNT(SimData!$T$9:$T$108)-2))^0.5)</f>
        <v>1.3700470318248994</v>
      </c>
      <c r="AS44" s="81">
        <f>ABS((CORREL(SimData!$E$9:$E$108,SimData!$U$9:$U$108)-SimData!$AT$11)/((1-CORREL(SimData!$E$9:$E$108,SimData!$U$9:$U$108)^2)/(COUNT(SimData!$U$9:$U$108)-2))^0.5)</f>
        <v>1.3665808546742249</v>
      </c>
      <c r="AT44" s="81">
        <f>ABS((CORREL(SimData!$E$9:$E$108,SimData!$V$9:$V$108)-SimData!$AU$11)/((1-CORREL(SimData!$E$9:$E$108,SimData!$V$9:$V$108)^2)/(COUNT(SimData!$V$9:$V$108)-2))^0.5)</f>
        <v>0.14114666653719643</v>
      </c>
      <c r="AU44" s="81">
        <f>ABS((CORREL(SimData!$E$9:$E$108,SimData!$W$9:$W$108)-SimData!$AV$11)/((1-CORREL(SimData!$E$9:$E$108,SimData!$W$9:$W$108)^2)/(COUNT(SimData!$W$9:$W$108)-2))^0.5)</f>
        <v>0.4838584601926329</v>
      </c>
      <c r="AV44" s="81">
        <f>ABS((CORREL(SimData!$E$9:$E$108,SimData!$X$9:$X$108)-SimData!$AW$11)/((1-CORREL(SimData!$E$9:$E$108,SimData!$X$9:$X$108)^2)/(COUNT(SimData!$X$9:$X$108)-2))^0.5)</f>
        <v>0.67985700615409461</v>
      </c>
      <c r="AW44" s="81">
        <f>ABS((CORREL(SimData!$E$9:$E$108,SimData!$Y$9:$Y$108)-SimData!$AX$11)/((1-CORREL(SimData!$E$9:$E$108,SimData!$Y$9:$Y$108)^2)/(COUNT(SimData!$Y$9:$Y$108)-2))^0.5)</f>
        <v>0.28960216054296223</v>
      </c>
      <c r="AX44" s="81">
        <f>ABS((CORREL(SimData!$E$9:$E$108,SimData!$Z$9:$Z$108)-SimData!$AY$11)/((1-CORREL(SimData!$E$9:$E$108,SimData!$Z$9:$Z$108)^2)/(COUNT(SimData!$Z$9:$Z$108)-2))^0.5)</f>
        <v>0.59988534322530862</v>
      </c>
      <c r="AY44" s="82"/>
      <c r="AZ44" s="82"/>
      <c r="BA44" s="7"/>
      <c r="BB44" s="7"/>
      <c r="BC44" s="7"/>
      <c r="BD44" s="7"/>
      <c r="BE44" s="7"/>
      <c r="BF44" s="7"/>
      <c r="BG44" s="7"/>
      <c r="BH44" s="7"/>
      <c r="BI44" s="7"/>
      <c r="BJ44" s="7"/>
      <c r="BK44" s="7"/>
      <c r="BL44" s="7"/>
      <c r="BM44" s="7"/>
      <c r="BN44" s="7"/>
      <c r="BO44" s="7"/>
      <c r="BP44" s="7"/>
      <c r="BQ44" s="7"/>
      <c r="BR44" s="7"/>
      <c r="BS44" s="7"/>
      <c r="BT44" s="7"/>
    </row>
    <row r="45" spans="1:72">
      <c r="A45">
        <v>37</v>
      </c>
      <c r="B45">
        <v>226603.4088607048</v>
      </c>
      <c r="C45">
        <v>121.68418465546294</v>
      </c>
      <c r="D45">
        <v>41.247090134007898</v>
      </c>
      <c r="E45">
        <v>47.858396455177356</v>
      </c>
      <c r="F45">
        <v>57.227564694557294</v>
      </c>
      <c r="G45">
        <v>2.2555808497275103</v>
      </c>
      <c r="H45">
        <v>4.1425543412270978</v>
      </c>
      <c r="I45">
        <v>3.3462095671981782</v>
      </c>
      <c r="J45">
        <v>4.7682245851538294</v>
      </c>
      <c r="K45">
        <v>155.72229569745005</v>
      </c>
      <c r="L45">
        <v>46.88774890221395</v>
      </c>
      <c r="M45">
        <v>66.534709073821347</v>
      </c>
      <c r="N45">
        <v>75.150096053372394</v>
      </c>
      <c r="O45">
        <v>1.8290823846137629</v>
      </c>
      <c r="P45">
        <v>4.3289028286295999</v>
      </c>
      <c r="Q45">
        <v>2.2496779373698312</v>
      </c>
      <c r="R45">
        <v>2.9987865881503937</v>
      </c>
      <c r="S45">
        <v>129.72642210269626</v>
      </c>
      <c r="T45">
        <v>39.50856266784006</v>
      </c>
      <c r="U45">
        <v>48</v>
      </c>
      <c r="V45">
        <v>75.000020158133339</v>
      </c>
      <c r="W45">
        <v>1.8715884986197566</v>
      </c>
      <c r="X45">
        <v>4.6636305303752756</v>
      </c>
      <c r="Y45">
        <v>2.1744883625666058</v>
      </c>
      <c r="Z45">
        <v>3.0595225695744062</v>
      </c>
      <c r="AA45" t="str">
        <f>SimData!$F$8</f>
        <v>GS Yield 3</v>
      </c>
      <c r="AE45" s="81">
        <f>ABS((CORREL(SimData!$F$9:$F$108,SimData!$G$9:$G$108)-SimData!$AF$12)/((1-CORREL(SimData!$F$9:$F$108,SimData!$G$9:$G$108)^2)/(COUNT(SimData!$G$9:$G$108)-2))^0.5)</f>
        <v>4.3312659781136145E-2</v>
      </c>
      <c r="AF45" s="81">
        <f>ABS((CORREL(SimData!$F$9:$F$108,SimData!$H$9:$H$108)-SimData!$AG$12)/((1-CORREL(SimData!$F$9:$F$108,SimData!$H$9:$H$108)^2)/(COUNT(SimData!$H$9:$H$108)-2))^0.5)</f>
        <v>1.23481669050531</v>
      </c>
      <c r="AG45" s="81">
        <f>ABS((CORREL(SimData!$F$9:$F$108,SimData!$I$9:$I$108)-SimData!$AH$12)/((1-CORREL(SimData!$F$9:$F$108,SimData!$I$9:$I$108)^2)/(COUNT(SimData!$I$9:$I$108)-2))^0.5)</f>
        <v>0.51023811936293528</v>
      </c>
      <c r="AH45" s="81">
        <f>ABS((CORREL(SimData!$F$9:$F$108,SimData!$J$9:$J$108)-SimData!$AI$12)/((1-CORREL(SimData!$F$9:$F$108,SimData!$J$9:$J$108)^2)/(COUNT(SimData!$J$9:$J$108)-2))^0.5)</f>
        <v>0.47810774206238904</v>
      </c>
      <c r="AI45" s="81">
        <f>ABS((CORREL(SimData!$F$9:$F$108,SimData!$K$9:$K$108)-SimData!$AJ$12)/((1-CORREL(SimData!$F$9:$F$108,SimData!$K$9:$K$108)^2)/(COUNT(SimData!$K$9:$K$108)-2))^0.5)</f>
        <v>0.43357313044377993</v>
      </c>
      <c r="AJ45" s="81">
        <f>ABS((CORREL(SimData!$F$9:$F$108,SimData!$L$9:$L$108)-SimData!$AK$12)/((1-CORREL(SimData!$F$9:$F$108,SimData!$L$9:$L$108)^2)/(COUNT(SimData!$L$9:$L$108)-2))^0.5)</f>
        <v>1.524109366873291</v>
      </c>
      <c r="AK45" s="81">
        <f>ABS((CORREL(SimData!$F$9:$F$108,SimData!$M$9:$M$108)-SimData!$AL$12)/((1-CORREL(SimData!$F$9:$F$108,SimData!$M$9:$M$108)^2)/(COUNT(SimData!$M$9:$M$108)-2))^0.5)</f>
        <v>1.5702478558939414</v>
      </c>
      <c r="AL45" s="81">
        <f>ABS((CORREL(SimData!$F$9:$F$108,SimData!$N$9:$N$108)-SimData!$AM$12)/((1-CORREL(SimData!$F$9:$F$108,SimData!$N$9:$N$108)^2)/(COUNT(SimData!$N$9:$N$108)-2))^0.5)</f>
        <v>0.28612073927867127</v>
      </c>
      <c r="AM45" s="81">
        <f>ABS((CORREL(SimData!$F$9:$F$108,SimData!$O$9:$O$108)-SimData!$AN$12)/((1-CORREL(SimData!$F$9:$F$108,SimData!$O$9:$O$108)^2)/(COUNT(SimData!$O$9:$O$108)-2))^0.5)</f>
        <v>0.67817151338657633</v>
      </c>
      <c r="AN45" s="81">
        <f>ABS((CORREL(SimData!$F$9:$F$108,SimData!$P$9:$P$108)-SimData!$AO$12)/((1-CORREL(SimData!$F$9:$F$108,SimData!$P$9:$P$108)^2)/(COUNT(SimData!$P$9:$P$108)-2))^0.5)</f>
        <v>0.47788412392944085</v>
      </c>
      <c r="AO45" s="81">
        <f>ABS((CORREL(SimData!$F$9:$F$108,SimData!$Q$9:$Q$108)-SimData!$AP$12)/((1-CORREL(SimData!$F$9:$F$108,SimData!$Q$9:$Q$108)^2)/(COUNT(SimData!$Q$9:$Q$108)-2))^0.5)</f>
        <v>1.0606401683371611</v>
      </c>
      <c r="AP45" s="81">
        <f>ABS((CORREL(SimData!$F$9:$F$108,SimData!$R$9:$R$108)-SimData!$AQ$12)/((1-CORREL(SimData!$F$9:$F$108,SimData!$R$9:$R$108)^2)/(COUNT(SimData!$R$9:$R$108)-2))^0.5)</f>
        <v>0.1070548958910961</v>
      </c>
      <c r="AQ45" s="81">
        <f>ABS((CORREL(SimData!$F$9:$F$108,SimData!$S$9:$S$108)-SimData!$AR$12)/((1-CORREL(SimData!$F$9:$F$108,SimData!$S$9:$S$108)^2)/(COUNT(SimData!$S$9:$S$108)-2))^0.5)</f>
        <v>1.5468110069720242</v>
      </c>
      <c r="AR45" s="81">
        <f>ABS((CORREL(SimData!$F$9:$F$108,SimData!$T$9:$T$108)-SimData!$AS$12)/((1-CORREL(SimData!$F$9:$F$108,SimData!$T$9:$T$108)^2)/(COUNT(SimData!$T$9:$T$108)-2))^0.5)</f>
        <v>0.18365670300106532</v>
      </c>
      <c r="AS45" s="81">
        <f>ABS((CORREL(SimData!$F$9:$F$108,SimData!$U$9:$U$108)-SimData!$AT$12)/((1-CORREL(SimData!$F$9:$F$108,SimData!$U$9:$U$108)^2)/(COUNT(SimData!$U$9:$U$108)-2))^0.5)</f>
        <v>1.8459186257382381</v>
      </c>
      <c r="AT45" s="81">
        <f>ABS((CORREL(SimData!$F$9:$F$108,SimData!$V$9:$V$108)-SimData!$AU$12)/((1-CORREL(SimData!$F$9:$F$108,SimData!$V$9:$V$108)^2)/(COUNT(SimData!$V$9:$V$108)-2))^0.5)</f>
        <v>0.98480439148638932</v>
      </c>
      <c r="AU45" s="81">
        <f>ABS((CORREL(SimData!$F$9:$F$108,SimData!$W$9:$W$108)-SimData!$AV$12)/((1-CORREL(SimData!$F$9:$F$108,SimData!$W$9:$W$108)^2)/(COUNT(SimData!$W$9:$W$108)-2))^0.5)</f>
        <v>0.56543777741665291</v>
      </c>
      <c r="AV45" s="81">
        <f>ABS((CORREL(SimData!$F$9:$F$108,SimData!$X$9:$X$108)-SimData!$AW$12)/((1-CORREL(SimData!$F$9:$F$108,SimData!$X$9:$X$108)^2)/(COUNT(SimData!$X$9:$X$108)-2))^0.5)</f>
        <v>0.15570321402017098</v>
      </c>
      <c r="AW45" s="81">
        <f>ABS((CORREL(SimData!$F$9:$F$108,SimData!$Y$9:$Y$108)-SimData!$AX$12)/((1-CORREL(SimData!$F$9:$F$108,SimData!$Y$9:$Y$108)^2)/(COUNT(SimData!$Y$9:$Y$108)-2))^0.5)</f>
        <v>5.4526529078427102E-2</v>
      </c>
      <c r="AX45" s="81">
        <f>ABS((CORREL(SimData!$F$9:$F$108,SimData!$Z$9:$Z$108)-SimData!$AY$12)/((1-CORREL(SimData!$F$9:$F$108,SimData!$Z$9:$Z$108)^2)/(COUNT(SimData!$Z$9:$Z$108)-2))^0.5)</f>
        <v>0.32311837157612472</v>
      </c>
      <c r="AY45" s="82"/>
      <c r="AZ45" s="82"/>
      <c r="BA45" s="7"/>
      <c r="BB45" s="7"/>
      <c r="BC45" s="7"/>
      <c r="BD45" s="7"/>
      <c r="BE45" s="7"/>
      <c r="BF45" s="7"/>
      <c r="BG45" s="7"/>
      <c r="BH45" s="7"/>
      <c r="BI45" s="7"/>
      <c r="BJ45" s="7"/>
      <c r="BK45" s="7"/>
      <c r="BL45" s="7"/>
      <c r="BM45" s="7"/>
      <c r="BN45" s="7"/>
      <c r="BO45" s="7"/>
      <c r="BP45" s="7"/>
      <c r="BQ45" s="7"/>
      <c r="BR45" s="7"/>
      <c r="BS45" s="7"/>
      <c r="BT45" s="7"/>
    </row>
    <row r="46" spans="1:72">
      <c r="A46">
        <v>38</v>
      </c>
      <c r="B46">
        <v>218259.04113232013</v>
      </c>
      <c r="C46">
        <v>110.31318486957495</v>
      </c>
      <c r="D46">
        <v>34.860717965777667</v>
      </c>
      <c r="E46">
        <v>52.02</v>
      </c>
      <c r="F46">
        <v>62.919605680429413</v>
      </c>
      <c r="G46">
        <v>2.5900632054631574</v>
      </c>
      <c r="H46">
        <v>6.1435295235301144</v>
      </c>
      <c r="I46">
        <v>3.5221376033812555</v>
      </c>
      <c r="J46">
        <v>3.6511358756865433</v>
      </c>
      <c r="K46">
        <v>160.1573995009212</v>
      </c>
      <c r="L46">
        <v>28.763539033147083</v>
      </c>
      <c r="M46">
        <v>47.103131437919345</v>
      </c>
      <c r="N46">
        <v>54.938556606940018</v>
      </c>
      <c r="O46">
        <v>1.9122137806777839</v>
      </c>
      <c r="P46">
        <v>4.3244409708003175</v>
      </c>
      <c r="Q46">
        <v>2.6839142815284021</v>
      </c>
      <c r="R46">
        <v>3.3873317444661777</v>
      </c>
      <c r="S46">
        <v>118.65255168585813</v>
      </c>
      <c r="T46">
        <v>40</v>
      </c>
      <c r="U46">
        <v>62.505352961939415</v>
      </c>
      <c r="V46">
        <v>53.985251114215053</v>
      </c>
      <c r="W46">
        <v>1.8986955770784812</v>
      </c>
      <c r="X46">
        <v>4.6845938705674106</v>
      </c>
      <c r="Y46">
        <v>2.8586275626423698</v>
      </c>
      <c r="Z46">
        <v>3.0496093328838594</v>
      </c>
      <c r="AA46" t="str">
        <f>SimData!$G$8</f>
        <v>CN Price 3</v>
      </c>
      <c r="AF46" s="81">
        <f>ABS((CORREL(SimData!$G$9:$G$108,SimData!$H$9:$H$108)-SimData!$AG$13)/((1-CORREL(SimData!$G$9:$G$108,SimData!$H$9:$H$108)^2)/(COUNT(SimData!$H$9:$H$108)-2))^0.5)</f>
        <v>0.11857361180205062</v>
      </c>
      <c r="AG46" s="81">
        <f>ABS((CORREL(SimData!$G$9:$G$108,SimData!$I$9:$I$108)-SimData!$AH$13)/((1-CORREL(SimData!$G$9:$G$108,SimData!$I$9:$I$108)^2)/(COUNT(SimData!$I$9:$I$108)-2))^0.5)</f>
        <v>0.40436386029501092</v>
      </c>
      <c r="AH46" s="81">
        <f>ABS((CORREL(SimData!$G$9:$G$108,SimData!$J$9:$J$108)-SimData!$AI$13)/((1-CORREL(SimData!$G$9:$G$108,SimData!$J$9:$J$108)^2)/(COUNT(SimData!$J$9:$J$108)-2))^0.5)</f>
        <v>2.1808596163086507</v>
      </c>
      <c r="AI46" s="81">
        <f>ABS((CORREL(SimData!$G$9:$G$108,SimData!$K$9:$K$108)-SimData!$AJ$13)/((1-CORREL(SimData!$G$9:$G$108,SimData!$K$9:$K$108)^2)/(COUNT(SimData!$K$9:$K$108)-2))^0.5)</f>
        <v>0.74823887623366325</v>
      </c>
      <c r="AJ46" s="81">
        <f>ABS((CORREL(SimData!$G$9:$G$108,SimData!$L$9:$L$108)-SimData!$AK$13)/((1-CORREL(SimData!$G$9:$G$108,SimData!$L$9:$L$108)^2)/(COUNT(SimData!$L$9:$L$108)-2))^0.5)</f>
        <v>0.4106503523690993</v>
      </c>
      <c r="AK46" s="81">
        <f>ABS((CORREL(SimData!$G$9:$G$108,SimData!$M$9:$M$108)-SimData!$AL$13)/((1-CORREL(SimData!$G$9:$G$108,SimData!$M$9:$M$108)^2)/(COUNT(SimData!$M$9:$M$108)-2))^0.5)</f>
        <v>0.84599428373318297</v>
      </c>
      <c r="AL46" s="81">
        <f>ABS((CORREL(SimData!$G$9:$G$108,SimData!$N$9:$N$108)-SimData!$AM$13)/((1-CORREL(SimData!$G$9:$G$108,SimData!$N$9:$N$108)^2)/(COUNT(SimData!$N$9:$N$108)-2))^0.5)</f>
        <v>0.84151600296637774</v>
      </c>
      <c r="AM46" s="81">
        <f>ABS((CORREL(SimData!$G$9:$G$108,SimData!$O$9:$O$108)-SimData!$AN$13)/((1-CORREL(SimData!$G$9:$G$108,SimData!$O$9:$O$108)^2)/(COUNT(SimData!$O$9:$O$108)-2))^0.5)</f>
        <v>1.2613871788903543</v>
      </c>
      <c r="AN46" s="81">
        <f>ABS((CORREL(SimData!$G$9:$G$108,SimData!$P$9:$P$108)-SimData!$AO$13)/((1-CORREL(SimData!$G$9:$G$108,SimData!$P$9:$P$108)^2)/(COUNT(SimData!$P$9:$P$108)-2))^0.5)</f>
        <v>2.4657458729658206E-2</v>
      </c>
      <c r="AO46" s="81">
        <f>ABS((CORREL(SimData!$G$9:$G$108,SimData!$Q$9:$Q$108)-SimData!$AP$13)/((1-CORREL(SimData!$G$9:$G$108,SimData!$Q$9:$Q$108)^2)/(COUNT(SimData!$Q$9:$Q$108)-2))^0.5)</f>
        <v>0.60813080402756314</v>
      </c>
      <c r="AP46" s="81">
        <f>ABS((CORREL(SimData!$G$9:$G$108,SimData!$R$9:$R$108)-SimData!$AQ$13)/((1-CORREL(SimData!$G$9:$G$108,SimData!$R$9:$R$108)^2)/(COUNT(SimData!$R$9:$R$108)-2))^0.5)</f>
        <v>0.78306859175408272</v>
      </c>
      <c r="AQ46" s="81">
        <f>ABS((CORREL(SimData!$G$9:$G$108,SimData!$S$9:$S$108)-SimData!$AR$13)/((1-CORREL(SimData!$G$9:$G$108,SimData!$S$9:$S$108)^2)/(COUNT(SimData!$S$9:$S$108)-2))^0.5)</f>
        <v>0.51140807540671696</v>
      </c>
      <c r="AR46" s="81">
        <f>ABS((CORREL(SimData!$G$9:$G$108,SimData!$T$9:$T$108)-SimData!$AS$13)/((1-CORREL(SimData!$G$9:$G$108,SimData!$T$9:$T$108)^2)/(COUNT(SimData!$T$9:$T$108)-2))^0.5)</f>
        <v>0.52683697905732108</v>
      </c>
      <c r="AS46" s="81">
        <f>ABS((CORREL(SimData!$G$9:$G$108,SimData!$U$9:$U$108)-SimData!$AT$13)/((1-CORREL(SimData!$G$9:$G$108,SimData!$U$9:$U$108)^2)/(COUNT(SimData!$U$9:$U$108)-2))^0.5)</f>
        <v>0.32426880445629291</v>
      </c>
      <c r="AT46" s="81">
        <f>ABS((CORREL(SimData!$G$9:$G$108,SimData!$V$9:$V$108)-SimData!$AU$13)/((1-CORREL(SimData!$G$9:$G$108,SimData!$V$9:$V$108)^2)/(COUNT(SimData!$V$9:$V$108)-2))^0.5)</f>
        <v>0.90714576522364343</v>
      </c>
      <c r="AU46" s="81">
        <f>ABS((CORREL(SimData!$G$9:$G$108,SimData!$W$9:$W$108)-SimData!$AV$13)/((1-CORREL(SimData!$G$9:$G$108,SimData!$W$9:$W$108)^2)/(COUNT(SimData!$W$9:$W$108)-2))^0.5)</f>
        <v>0.25097356750260763</v>
      </c>
      <c r="AV46" s="81">
        <f>ABS((CORREL(SimData!$G$9:$G$108,SimData!$X$9:$X$108)-SimData!$AW$13)/((1-CORREL(SimData!$G$9:$G$108,SimData!$X$9:$X$108)^2)/(COUNT(SimData!$X$9:$X$108)-2))^0.5)</f>
        <v>0.24589199730894837</v>
      </c>
      <c r="AW46" s="81">
        <f>ABS((CORREL(SimData!$G$9:$G$108,SimData!$Y$9:$Y$108)-SimData!$AX$13)/((1-CORREL(SimData!$G$9:$G$108,SimData!$Y$9:$Y$108)^2)/(COUNT(SimData!$Y$9:$Y$108)-2))^0.5)</f>
        <v>0.72983669361252324</v>
      </c>
      <c r="AX46" s="81">
        <f>ABS((CORREL(SimData!$G$9:$G$108,SimData!$Z$9:$Z$108)-SimData!$AY$13)/((1-CORREL(SimData!$G$9:$G$108,SimData!$Z$9:$Z$108)^2)/(COUNT(SimData!$Z$9:$Z$108)-2))^0.5)</f>
        <v>0.75699676092862545</v>
      </c>
      <c r="AY46" s="82"/>
      <c r="AZ46" s="82"/>
      <c r="BA46" s="7"/>
      <c r="BB46" s="7"/>
      <c r="BC46" s="7"/>
      <c r="BD46" s="7"/>
      <c r="BE46" s="7"/>
      <c r="BF46" s="7"/>
      <c r="BG46" s="7"/>
      <c r="BH46" s="7"/>
      <c r="BI46" s="7"/>
      <c r="BJ46" s="7"/>
      <c r="BK46" s="7"/>
      <c r="BL46" s="7"/>
      <c r="BM46" s="7"/>
      <c r="BN46" s="7"/>
      <c r="BO46" s="7"/>
      <c r="BP46" s="7"/>
      <c r="BQ46" s="7"/>
      <c r="BR46" s="7"/>
      <c r="BS46" s="7"/>
      <c r="BT46" s="7"/>
    </row>
    <row r="47" spans="1:72">
      <c r="A47">
        <v>39</v>
      </c>
      <c r="B47">
        <v>217990.65017329302</v>
      </c>
      <c r="C47">
        <v>119.9161586091807</v>
      </c>
      <c r="D47">
        <v>43.796404301632037</v>
      </c>
      <c r="E47">
        <v>52.02</v>
      </c>
      <c r="F47">
        <v>63.312078944969507</v>
      </c>
      <c r="G47">
        <v>2.2022315650780784</v>
      </c>
      <c r="H47">
        <v>5.5555300929096401</v>
      </c>
      <c r="I47">
        <v>3.3462095671981782</v>
      </c>
      <c r="J47">
        <v>3.4746807629701735</v>
      </c>
      <c r="K47">
        <v>89.968377123840526</v>
      </c>
      <c r="L47">
        <v>41.495484053812369</v>
      </c>
      <c r="M47">
        <v>73.440002121654587</v>
      </c>
      <c r="N47">
        <v>56.977239387022024</v>
      </c>
      <c r="O47">
        <v>2.051861806333001</v>
      </c>
      <c r="P47">
        <v>5.5753830045023749</v>
      </c>
      <c r="Q47">
        <v>2.8593774481388237</v>
      </c>
      <c r="R47">
        <v>3.3647112968609232</v>
      </c>
      <c r="S47">
        <v>165.00003965687264</v>
      </c>
      <c r="T47">
        <v>46.049360589529613</v>
      </c>
      <c r="U47">
        <v>48</v>
      </c>
      <c r="V47">
        <v>32.84458898216478</v>
      </c>
      <c r="W47">
        <v>1.7387856259467067</v>
      </c>
      <c r="X47">
        <v>3.9445951254045384</v>
      </c>
      <c r="Y47">
        <v>2.5893507464762999</v>
      </c>
      <c r="Z47">
        <v>3.0354194135948553</v>
      </c>
      <c r="AA47" t="str">
        <f>SimData!$H$8</f>
        <v>SB Price 3</v>
      </c>
      <c r="AG47" s="81">
        <f>ABS((CORREL(SimData!$H$9:$H$108,SimData!$I$9:$I$108)-SimData!$AH$14)/((1-CORREL(SimData!$H$9:$H$108,SimData!$I$9:$I$108)^2)/(COUNT(SimData!$I$9:$I$108)-2))^0.5)</f>
        <v>0.54474230982713534</v>
      </c>
      <c r="AH47" s="81">
        <f>ABS((CORREL(SimData!$H$9:$H$108,SimData!$J$9:$J$108)-SimData!$AI$14)/((1-CORREL(SimData!$H$9:$H$108,SimData!$J$9:$J$108)^2)/(COUNT(SimData!$J$9:$J$108)-2))^0.5)</f>
        <v>1.3876874216603297</v>
      </c>
      <c r="AI47" s="81">
        <f>ABS((CORREL(SimData!$H$9:$H$108,SimData!$K$9:$K$108)-SimData!$AJ$14)/((1-CORREL(SimData!$H$9:$H$108,SimData!$K$9:$K$108)^2)/(COUNT(SimData!$K$9:$K$108)-2))^0.5)</f>
        <v>0.48546802764968311</v>
      </c>
      <c r="AJ47" s="81">
        <f>ABS((CORREL(SimData!$H$9:$H$108,SimData!$L$9:$L$108)-SimData!$AK$14)/((1-CORREL(SimData!$H$9:$H$108,SimData!$L$9:$L$108)^2)/(COUNT(SimData!$L$9:$L$108)-2))^0.5)</f>
        <v>0.49593355012971363</v>
      </c>
      <c r="AK47" s="81">
        <f>ABS((CORREL(SimData!$H$9:$H$108,SimData!$M$9:$M$108)-SimData!$AL$14)/((1-CORREL(SimData!$H$9:$H$108,SimData!$M$9:$M$108)^2)/(COUNT(SimData!$M$9:$M$108)-2))^0.5)</f>
        <v>0.61841836844225184</v>
      </c>
      <c r="AL47" s="81">
        <f>ABS((CORREL(SimData!$H$9:$H$108,SimData!$N$9:$N$108)-SimData!$AM$14)/((1-CORREL(SimData!$H$9:$H$108,SimData!$N$9:$N$108)^2)/(COUNT(SimData!$N$9:$N$108)-2))^0.5)</f>
        <v>0.28825115900798071</v>
      </c>
      <c r="AM47" s="81">
        <f>ABS((CORREL(SimData!$H$9:$H$108,SimData!$O$9:$O$108)-SimData!$AN$14)/((1-CORREL(SimData!$H$9:$H$108,SimData!$O$9:$O$108)^2)/(COUNT(SimData!$O$9:$O$108)-2))^0.5)</f>
        <v>1.3215428487232106</v>
      </c>
      <c r="AN47" s="81">
        <f>ABS((CORREL(SimData!$H$9:$H$108,SimData!$P$9:$P$108)-SimData!$AO$14)/((1-CORREL(SimData!$H$9:$H$108,SimData!$P$9:$P$108)^2)/(COUNT(SimData!$P$9:$P$108)-2))^0.5)</f>
        <v>5.9385398417713016E-3</v>
      </c>
      <c r="AO47" s="81">
        <f>ABS((CORREL(SimData!$H$9:$H$108,SimData!$Q$9:$Q$108)-SimData!$AP$14)/((1-CORREL(SimData!$H$9:$H$108,SimData!$Q$9:$Q$108)^2)/(COUNT(SimData!$Q$9:$Q$108)-2))^0.5)</f>
        <v>0.80683087927120778</v>
      </c>
      <c r="AP47" s="81">
        <f>ABS((CORREL(SimData!$H$9:$H$108,SimData!$R$9:$R$108)-SimData!$AQ$14)/((1-CORREL(SimData!$H$9:$H$108,SimData!$R$9:$R$108)^2)/(COUNT(SimData!$R$9:$R$108)-2))^0.5)</f>
        <v>1.3833301164335043</v>
      </c>
      <c r="AQ47" s="81">
        <f>ABS((CORREL(SimData!$H$9:$H$108,SimData!$S$9:$S$108)-SimData!$AR$14)/((1-CORREL(SimData!$H$9:$H$108,SimData!$S$9:$S$108)^2)/(COUNT(SimData!$S$9:$S$108)-2))^0.5)</f>
        <v>0.70866096819969482</v>
      </c>
      <c r="AR47" s="81">
        <f>ABS((CORREL(SimData!$H$9:$H$108,SimData!$T$9:$T$108)-SimData!$AS$14)/((1-CORREL(SimData!$H$9:$H$108,SimData!$T$9:$T$108)^2)/(COUNT(SimData!$T$9:$T$108)-2))^0.5)</f>
        <v>5.5313237972014637E-2</v>
      </c>
      <c r="AS47" s="81">
        <f>ABS((CORREL(SimData!$H$9:$H$108,SimData!$U$9:$U$108)-SimData!$AT$14)/((1-CORREL(SimData!$H$9:$H$108,SimData!$U$9:$U$108)^2)/(COUNT(SimData!$U$9:$U$108)-2))^0.5)</f>
        <v>0.40497240318321032</v>
      </c>
      <c r="AT47" s="81">
        <f>ABS((CORREL(SimData!$H$9:$H$108,SimData!$V$9:$V$108)-SimData!$AU$14)/((1-CORREL(SimData!$H$9:$H$108,SimData!$V$9:$V$108)^2)/(COUNT(SimData!$V$9:$V$108)-2))^0.5)</f>
        <v>0.32684400434759897</v>
      </c>
      <c r="AU47" s="81">
        <f>ABS((CORREL(SimData!$H$9:$H$108,SimData!$W$9:$W$108)-SimData!$AV$14)/((1-CORREL(SimData!$H$9:$H$108,SimData!$W$9:$W$108)^2)/(COUNT(SimData!$W$9:$W$108)-2))^0.5)</f>
        <v>0.41086131480156668</v>
      </c>
      <c r="AV47" s="81">
        <f>ABS((CORREL(SimData!$H$9:$H$108,SimData!$X$9:$X$108)-SimData!$AW$14)/((1-CORREL(SimData!$H$9:$H$108,SimData!$X$9:$X$108)^2)/(COUNT(SimData!$X$9:$X$108)-2))^0.5)</f>
        <v>0.11635373257724982</v>
      </c>
      <c r="AW47" s="81">
        <f>ABS((CORREL(SimData!$H$9:$H$108,SimData!$Y$9:$Y$108)-SimData!$AX$14)/((1-CORREL(SimData!$H$9:$H$108,SimData!$Y$9:$Y$108)^2)/(COUNT(SimData!$Y$9:$Y$108)-2))^0.5)</f>
        <v>4.6569302458245983E-2</v>
      </c>
      <c r="AX47" s="81">
        <f>ABS((CORREL(SimData!$H$9:$H$108,SimData!$Z$9:$Z$108)-SimData!$AY$14)/((1-CORREL(SimData!$H$9:$H$108,SimData!$Z$9:$Z$108)^2)/(COUNT(SimData!$Z$9:$Z$108)-2))^0.5)</f>
        <v>0.28948793436647419</v>
      </c>
      <c r="AY47" s="82"/>
      <c r="AZ47" s="82"/>
      <c r="BA47" s="7"/>
      <c r="BB47" s="7"/>
      <c r="BC47" s="7"/>
      <c r="BD47" s="7"/>
      <c r="BE47" s="7"/>
      <c r="BF47" s="7"/>
      <c r="BG47" s="7"/>
      <c r="BH47" s="7"/>
      <c r="BI47" s="7"/>
      <c r="BJ47" s="7"/>
      <c r="BK47" s="7"/>
      <c r="BL47" s="7"/>
      <c r="BM47" s="7"/>
      <c r="BN47" s="7"/>
      <c r="BO47" s="7"/>
      <c r="BP47" s="7"/>
      <c r="BQ47" s="7"/>
      <c r="BR47" s="7"/>
      <c r="BS47" s="7"/>
      <c r="BT47" s="7"/>
    </row>
    <row r="48" spans="1:72">
      <c r="A48">
        <v>40</v>
      </c>
      <c r="B48">
        <v>195371.49505727092</v>
      </c>
      <c r="C48">
        <v>89.081547149750207</v>
      </c>
      <c r="D48">
        <v>29.068380240363673</v>
      </c>
      <c r="E48">
        <v>74.264033898286073</v>
      </c>
      <c r="F48">
        <v>48.734640107412346</v>
      </c>
      <c r="G48">
        <v>1.9325206947171709</v>
      </c>
      <c r="H48">
        <v>4.2772708972537163</v>
      </c>
      <c r="I48">
        <v>2.5986332109869781</v>
      </c>
      <c r="J48">
        <v>3.3649604776738111</v>
      </c>
      <c r="K48">
        <v>118.03216613674142</v>
      </c>
      <c r="L48">
        <v>36.074219299673729</v>
      </c>
      <c r="M48">
        <v>53.507801311886389</v>
      </c>
      <c r="N48">
        <v>58.073081531098495</v>
      </c>
      <c r="O48">
        <v>2.0461451082182975</v>
      </c>
      <c r="P48">
        <v>4.2175247818619734</v>
      </c>
      <c r="Q48">
        <v>2.9212276339835084</v>
      </c>
      <c r="R48">
        <v>3.3661582363036482</v>
      </c>
      <c r="S48">
        <v>115.0695394785681</v>
      </c>
      <c r="T48">
        <v>32.665185153127304</v>
      </c>
      <c r="U48">
        <v>50</v>
      </c>
      <c r="V48">
        <v>58.103832683039506</v>
      </c>
      <c r="W48">
        <v>2.132446586384356</v>
      </c>
      <c r="X48">
        <v>5.3294715257848067</v>
      </c>
      <c r="Y48">
        <v>2.6905385757548927</v>
      </c>
      <c r="Z48">
        <v>3.3517420426365407</v>
      </c>
      <c r="AA48" t="str">
        <f>SimData!$I$8</f>
        <v>WH Price 3</v>
      </c>
      <c r="AH48" s="81">
        <f>ABS((CORREL(SimData!$I$9:$I$108,SimData!$J$9:$J$108)-SimData!$AI$15)/((1-CORREL(SimData!$I$9:$I$108,SimData!$J$9:$J$108)^2)/(COUNT(SimData!$J$9:$J$108)-2))^0.5)</f>
        <v>1.7420385262970741</v>
      </c>
      <c r="AI48" s="81">
        <f>ABS((CORREL(SimData!$I$9:$I$108,SimData!$K$9:$K$108)-SimData!$AJ$15)/((1-CORREL(SimData!$I$9:$I$108,SimData!$K$9:$K$108)^2)/(COUNT(SimData!$K$9:$K$108)-2))^0.5)</f>
        <v>3.8818461915079383</v>
      </c>
      <c r="AJ48" s="81">
        <f>ABS((CORREL(SimData!$I$9:$I$108,SimData!$L$9:$L$108)-SimData!$AK$15)/((1-CORREL(SimData!$I$9:$I$108,SimData!$L$9:$L$108)^2)/(COUNT(SimData!$L$9:$L$108)-2))^0.5)</f>
        <v>0.53643029355951699</v>
      </c>
      <c r="AK48" s="81">
        <f>ABS((CORREL(SimData!$I$9:$I$108,SimData!$M$9:$M$108)-SimData!$AL$15)/((1-CORREL(SimData!$I$9:$I$108,SimData!$M$9:$M$108)^2)/(COUNT(SimData!$M$9:$M$108)-2))^0.5)</f>
        <v>2.1586147326393412</v>
      </c>
      <c r="AL48" s="81">
        <f>ABS((CORREL(SimData!$I$9:$I$108,SimData!$N$9:$N$108)-SimData!$AM$15)/((1-CORREL(SimData!$I$9:$I$108,SimData!$N$9:$N$108)^2)/(COUNT(SimData!$N$9:$N$108)-2))^0.5)</f>
        <v>2.1479880226791632</v>
      </c>
      <c r="AM48" s="81">
        <f>ABS((CORREL(SimData!$I$9:$I$108,SimData!$O$9:$O$108)-SimData!$AN$15)/((1-CORREL(SimData!$I$9:$I$108,SimData!$O$9:$O$108)^2)/(COUNT(SimData!$O$9:$O$108)-2))^0.5)</f>
        <v>3.4797680997038594</v>
      </c>
      <c r="AN48" s="81">
        <f>ABS((CORREL(SimData!$I$9:$I$108,SimData!$P$9:$P$108)-SimData!$AO$15)/((1-CORREL(SimData!$I$9:$I$108,SimData!$P$9:$P$108)^2)/(COUNT(SimData!$P$9:$P$108)-2))^0.5)</f>
        <v>3.0287042092470635</v>
      </c>
      <c r="AO48" s="81">
        <f>ABS((CORREL(SimData!$I$9:$I$108,SimData!$Q$9:$Q$108)-SimData!$AP$15)/((1-CORREL(SimData!$I$9:$I$108,SimData!$Q$9:$Q$108)^2)/(COUNT(SimData!$Q$9:$Q$108)-2))^0.5)</f>
        <v>0.4479191462581022</v>
      </c>
      <c r="AP48" s="81">
        <f>ABS((CORREL(SimData!$I$9:$I$108,SimData!$R$9:$R$108)-SimData!$AQ$15)/((1-CORREL(SimData!$I$9:$I$108,SimData!$R$9:$R$108)^2)/(COUNT(SimData!$R$9:$R$108)-2))^0.5)</f>
        <v>3.1852154982033398</v>
      </c>
      <c r="AQ48" s="81">
        <f>ABS((CORREL(SimData!$I$9:$I$108,SimData!$S$9:$S$108)-SimData!$AR$15)/((1-CORREL(SimData!$I$9:$I$108,SimData!$S$9:$S$108)^2)/(COUNT(SimData!$S$9:$S$108)-2))^0.5)</f>
        <v>0.71993982271964718</v>
      </c>
      <c r="AR48" s="81">
        <f>ABS((CORREL(SimData!$I$9:$I$108,SimData!$T$9:$T$108)-SimData!$AS$15)/((1-CORREL(SimData!$I$9:$I$108,SimData!$T$9:$T$108)^2)/(COUNT(SimData!$T$9:$T$108)-2))^0.5)</f>
        <v>0.38291763990317751</v>
      </c>
      <c r="AS48" s="81">
        <f>ABS((CORREL(SimData!$I$9:$I$108,SimData!$U$9:$U$108)-SimData!$AT$15)/((1-CORREL(SimData!$I$9:$I$108,SimData!$U$9:$U$108)^2)/(COUNT(SimData!$U$9:$U$108)-2))^0.5)</f>
        <v>7.4602146856620727E-2</v>
      </c>
      <c r="AT48" s="81">
        <f>ABS((CORREL(SimData!$I$9:$I$108,SimData!$V$9:$V$108)-SimData!$AU$15)/((1-CORREL(SimData!$I$9:$I$108,SimData!$V$9:$V$108)^2)/(COUNT(SimData!$V$9:$V$108)-2))^0.5)</f>
        <v>0.68833757839614096</v>
      </c>
      <c r="AU48" s="81">
        <f>ABS((CORREL(SimData!$I$9:$I$108,SimData!$W$9:$W$108)-SimData!$AV$15)/((1-CORREL(SimData!$I$9:$I$108,SimData!$W$9:$W$108)^2)/(COUNT(SimData!$W$9:$W$108)-2))^0.5)</f>
        <v>0.13171788013576272</v>
      </c>
      <c r="AV48" s="81">
        <f>ABS((CORREL(SimData!$I$9:$I$108,SimData!$X$9:$X$108)-SimData!$AW$15)/((1-CORREL(SimData!$I$9:$I$108,SimData!$X$9:$X$108)^2)/(COUNT(SimData!$X$9:$X$108)-2))^0.5)</f>
        <v>0.29541056524546871</v>
      </c>
      <c r="AW48" s="81">
        <f>ABS((CORREL(SimData!$I$9:$I$108,SimData!$Y$9:$Y$108)-SimData!$AX$15)/((1-CORREL(SimData!$I$9:$I$108,SimData!$Y$9:$Y$108)^2)/(COUNT(SimData!$Y$9:$Y$108)-2))^0.5)</f>
        <v>0.11450186047502832</v>
      </c>
      <c r="AX48" s="81">
        <f>ABS((CORREL(SimData!$I$9:$I$108,SimData!$Z$9:$Z$108)-SimData!$AY$15)/((1-CORREL(SimData!$I$9:$I$108,SimData!$Z$9:$Z$108)^2)/(COUNT(SimData!$Z$9:$Z$108)-2))^0.5)</f>
        <v>0.61731983836235205</v>
      </c>
      <c r="AY48" s="82"/>
      <c r="AZ48" s="82"/>
      <c r="BA48" s="7"/>
      <c r="BB48" s="7"/>
      <c r="BC48" s="7"/>
      <c r="BD48" s="7"/>
      <c r="BE48" s="7"/>
      <c r="BF48" s="7"/>
      <c r="BG48" s="7"/>
      <c r="BH48" s="7"/>
      <c r="BI48" s="7"/>
      <c r="BJ48" s="7"/>
      <c r="BK48" s="7"/>
      <c r="BL48" s="7"/>
      <c r="BM48" s="7"/>
      <c r="BN48" s="7"/>
      <c r="BO48" s="7"/>
      <c r="BP48" s="7"/>
      <c r="BQ48" s="7"/>
      <c r="BR48" s="7"/>
      <c r="BS48" s="7"/>
      <c r="BT48" s="7"/>
    </row>
    <row r="49" spans="1:72">
      <c r="A49">
        <v>41</v>
      </c>
      <c r="B49">
        <v>190686.28715240967</v>
      </c>
      <c r="C49">
        <v>83.231971601392999</v>
      </c>
      <c r="D49">
        <v>27.050389910293386</v>
      </c>
      <c r="E49">
        <v>47.969490351521834</v>
      </c>
      <c r="F49">
        <v>5.201964817602498</v>
      </c>
      <c r="G49">
        <v>2.7314572754364024</v>
      </c>
      <c r="H49">
        <v>6.1528105757041773</v>
      </c>
      <c r="I49">
        <v>4.1468647369681806</v>
      </c>
      <c r="J49">
        <v>4.8953756064623075</v>
      </c>
      <c r="K49">
        <v>82.327281296466992</v>
      </c>
      <c r="L49">
        <v>38.02967057040123</v>
      </c>
      <c r="M49">
        <v>73.44000415036237</v>
      </c>
      <c r="N49">
        <v>20.508707792419568</v>
      </c>
      <c r="O49">
        <v>1.9146116544638279</v>
      </c>
      <c r="P49">
        <v>5.5739305203517526</v>
      </c>
      <c r="Q49">
        <v>3.1670842824601375</v>
      </c>
      <c r="R49">
        <v>3.180290786573877</v>
      </c>
      <c r="S49">
        <v>154.90833845044077</v>
      </c>
      <c r="T49">
        <v>46.063229130638817</v>
      </c>
      <c r="U49">
        <v>49.593492863643505</v>
      </c>
      <c r="V49">
        <v>60.146886077987773</v>
      </c>
      <c r="W49">
        <v>1.8732260437355361</v>
      </c>
      <c r="X49">
        <v>4.0293561880407109</v>
      </c>
      <c r="Y49">
        <v>2.9252607838039113</v>
      </c>
      <c r="Z49">
        <v>3.0761164485920331</v>
      </c>
      <c r="AA49" t="str">
        <f>SimData!$J$8</f>
        <v>GS Price 3</v>
      </c>
      <c r="AI49" s="81">
        <f>ABS((CORREL(SimData!$J$9:$J$108,SimData!$K$9:$K$108)-SimData!$AJ$16)/((1-CORREL(SimData!$J$9:$J$108,SimData!$K$9:$K$108)^2)/(COUNT(SimData!$K$9:$K$108)-2))^0.5)</f>
        <v>0.25350151935643239</v>
      </c>
      <c r="AJ49" s="81">
        <f>ABS((CORREL(SimData!$J$9:$J$108,SimData!$L$9:$L$108)-SimData!$AK$16)/((1-CORREL(SimData!$J$9:$J$108,SimData!$L$9:$L$108)^2)/(COUNT(SimData!$L$9:$L$108)-2))^0.5)</f>
        <v>0.68700615183736113</v>
      </c>
      <c r="AK49" s="81">
        <f>ABS((CORREL(SimData!$J$9:$J$108,SimData!$M$9:$M$108)-SimData!$AL$16)/((1-CORREL(SimData!$J$9:$J$108,SimData!$M$9:$M$108)^2)/(COUNT(SimData!$M$9:$M$108)-2))^0.5)</f>
        <v>1.2807831741907334</v>
      </c>
      <c r="AL49" s="81">
        <f>ABS((CORREL(SimData!$J$9:$J$108,SimData!$N$9:$N$108)-SimData!$AM$16)/((1-CORREL(SimData!$J$9:$J$108,SimData!$N$9:$N$108)^2)/(COUNT(SimData!$N$9:$N$108)-2))^0.5)</f>
        <v>1.0075372321862432</v>
      </c>
      <c r="AM49" s="81">
        <f>ABS((CORREL(SimData!$J$9:$J$108,SimData!$O$9:$O$108)-SimData!$AN$16)/((1-CORREL(SimData!$J$9:$J$108,SimData!$O$9:$O$108)^2)/(COUNT(SimData!$O$9:$O$108)-2))^0.5)</f>
        <v>3.388556238731625</v>
      </c>
      <c r="AN49" s="81">
        <f>ABS((CORREL(SimData!$J$9:$J$108,SimData!$P$9:$P$108)-SimData!$AO$16)/((1-CORREL(SimData!$J$9:$J$108,SimData!$P$9:$P$108)^2)/(COUNT(SimData!$P$9:$P$108)-2))^0.5)</f>
        <v>2.3446084969004035</v>
      </c>
      <c r="AO49" s="81">
        <f>ABS((CORREL(SimData!$J$9:$J$108,SimData!$Q$9:$Q$108)-SimData!$AP$16)/((1-CORREL(SimData!$J$9:$J$108,SimData!$Q$9:$Q$108)^2)/(COUNT(SimData!$Q$9:$Q$108)-2))^0.5)</f>
        <v>1.5061147622310107</v>
      </c>
      <c r="AP49" s="81">
        <f>ABS((CORREL(SimData!$J$9:$J$108,SimData!$R$9:$R$108)-SimData!$AQ$16)/((1-CORREL(SimData!$J$9:$J$108,SimData!$R$9:$R$108)^2)/(COUNT(SimData!$R$9:$R$108)-2))^0.5)</f>
        <v>0.89244327696701653</v>
      </c>
      <c r="AQ49" s="81">
        <f>ABS((CORREL(SimData!$J$9:$J$108,SimData!$S$9:$S$108)-SimData!$AR$16)/((1-CORREL(SimData!$J$9:$J$108,SimData!$S$9:$S$108)^2)/(COUNT(SimData!$S$9:$S$108)-2))^0.5)</f>
        <v>1.2232801815330354</v>
      </c>
      <c r="AR49" s="81">
        <f>ABS((CORREL(SimData!$J$9:$J$108,SimData!$T$9:$T$108)-SimData!$AS$16)/((1-CORREL(SimData!$J$9:$J$108,SimData!$T$9:$T$108)^2)/(COUNT(SimData!$T$9:$T$108)-2))^0.5)</f>
        <v>0.84919569090762981</v>
      </c>
      <c r="AS49" s="81">
        <f>ABS((CORREL(SimData!$J$9:$J$108,SimData!$U$9:$U$108)-SimData!$AT$16)/((1-CORREL(SimData!$J$9:$J$108,SimData!$U$9:$U$108)^2)/(COUNT(SimData!$U$9:$U$108)-2))^0.5)</f>
        <v>0.16019669418260321</v>
      </c>
      <c r="AT49" s="81">
        <f>ABS((CORREL(SimData!$J$9:$J$108,SimData!$V$9:$V$108)-SimData!$AU$16)/((1-CORREL(SimData!$J$9:$J$108,SimData!$V$9:$V$108)^2)/(COUNT(SimData!$V$9:$V$108)-2))^0.5)</f>
        <v>1.0755105897080943</v>
      </c>
      <c r="AU49" s="81">
        <f>ABS((CORREL(SimData!$J$9:$J$108,SimData!$W$9:$W$108)-SimData!$AV$16)/((1-CORREL(SimData!$J$9:$J$108,SimData!$W$9:$W$108)^2)/(COUNT(SimData!$W$9:$W$108)-2))^0.5)</f>
        <v>0.1947241191223277</v>
      </c>
      <c r="AV49" s="81">
        <f>ABS((CORREL(SimData!$J$9:$J$108,SimData!$X$9:$X$108)-SimData!$AW$16)/((1-CORREL(SimData!$J$9:$J$108,SimData!$X$9:$X$108)^2)/(COUNT(SimData!$X$9:$X$108)-2))^0.5)</f>
        <v>7.6006174614672822E-2</v>
      </c>
      <c r="AW49" s="81">
        <f>ABS((CORREL(SimData!$J$9:$J$108,SimData!$Y$9:$Y$108)-SimData!$AX$16)/((1-CORREL(SimData!$J$9:$J$108,SimData!$Y$9:$Y$108)^2)/(COUNT(SimData!$Y$9:$Y$108)-2))^0.5)</f>
        <v>0.33955636452386817</v>
      </c>
      <c r="AX49" s="81">
        <f>ABS((CORREL(SimData!$J$9:$J$108,SimData!$Z$9:$Z$108)-SimData!$AY$16)/((1-CORREL(SimData!$J$9:$J$108,SimData!$Z$9:$Z$108)^2)/(COUNT(SimData!$Z$9:$Z$108)-2))^0.5)</f>
        <v>0.71687554593066793</v>
      </c>
      <c r="AY49" s="82"/>
      <c r="AZ49" s="82"/>
      <c r="BA49" s="7"/>
      <c r="BB49" s="7"/>
      <c r="BC49" s="7"/>
      <c r="BD49" s="7"/>
      <c r="BE49" s="7"/>
      <c r="BF49" s="7"/>
      <c r="BG49" s="7"/>
      <c r="BH49" s="7"/>
      <c r="BI49" s="7"/>
      <c r="BJ49" s="7"/>
      <c r="BK49" s="7"/>
      <c r="BL49" s="7"/>
      <c r="BM49" s="7"/>
      <c r="BN49" s="7"/>
      <c r="BO49" s="7"/>
      <c r="BP49" s="7"/>
      <c r="BQ49" s="7"/>
      <c r="BR49" s="7"/>
      <c r="BS49" s="7"/>
      <c r="BT49" s="7"/>
    </row>
    <row r="50" spans="1:72">
      <c r="A50">
        <v>42</v>
      </c>
      <c r="B50">
        <v>192128.12997072737</v>
      </c>
      <c r="C50">
        <v>86.219721715331374</v>
      </c>
      <c r="D50">
        <v>27.136395889822186</v>
      </c>
      <c r="E50">
        <v>65.568822417341408</v>
      </c>
      <c r="F50">
        <v>28.19956926989725</v>
      </c>
      <c r="G50">
        <v>2.1374381386238777</v>
      </c>
      <c r="H50">
        <v>6.0990305809355654</v>
      </c>
      <c r="I50">
        <v>3.0153506269496511</v>
      </c>
      <c r="J50">
        <v>3.5755851448840743</v>
      </c>
      <c r="K50">
        <v>151.89238819421743</v>
      </c>
      <c r="L50">
        <v>47.93347167482797</v>
      </c>
      <c r="M50">
        <v>51</v>
      </c>
      <c r="N50">
        <v>31.664200575232972</v>
      </c>
      <c r="O50">
        <v>1.8515671278921428</v>
      </c>
      <c r="P50">
        <v>4.2228775749632455</v>
      </c>
      <c r="Q50">
        <v>2.7722363992782908</v>
      </c>
      <c r="R50">
        <v>3.1456213897613807</v>
      </c>
      <c r="S50">
        <v>86.80359891700094</v>
      </c>
      <c r="T50">
        <v>39.128416856237628</v>
      </c>
      <c r="U50">
        <v>60.263365836348576</v>
      </c>
      <c r="V50">
        <v>42.367455287033351</v>
      </c>
      <c r="W50">
        <v>2.3067598365181787</v>
      </c>
      <c r="X50">
        <v>5.0249857834177085</v>
      </c>
      <c r="Y50">
        <v>2.8780492313315555</v>
      </c>
      <c r="Z50">
        <v>3.9853950003599037</v>
      </c>
      <c r="AA50" t="str">
        <f>SimData!$K$8</f>
        <v>CN Yield 2</v>
      </c>
      <c r="AJ50" s="81">
        <f>ABS((CORREL(SimData!$K$9:$K$108,SimData!$L$9:$L$108)-SimData!$AK$17)/((1-CORREL(SimData!$K$9:$K$108,SimData!$L$9:$L$108)^2)/(COUNT(SimData!$L$9:$L$108)-2))^0.5)</f>
        <v>0.94061611021425884</v>
      </c>
      <c r="AK50" s="81">
        <f>ABS((CORREL(SimData!$K$9:$K$108,SimData!$M$9:$M$108)-SimData!$AL$17)/((1-CORREL(SimData!$K$9:$K$108,SimData!$M$9:$M$108)^2)/(COUNT(SimData!$M$9:$M$108)-2))^0.5)</f>
        <v>0.34144748068047764</v>
      </c>
      <c r="AL50" s="81">
        <f>ABS((CORREL(SimData!$K$9:$K$108,SimData!$N$9:$N$108)-SimData!$AM$17)/((1-CORREL(SimData!$K$9:$K$108,SimData!$N$9:$N$108)^2)/(COUNT(SimData!$N$9:$N$108)-2))^0.5)</f>
        <v>0.51938442617623126</v>
      </c>
      <c r="AM50" s="81">
        <f>ABS((CORREL(SimData!$K$9:$K$108,SimData!$O$9:$O$108)-SimData!$AN$17)/((1-CORREL(SimData!$K$9:$K$108,SimData!$O$9:$O$108)^2)/(COUNT(SimData!$O$9:$O$108)-2))^0.5)</f>
        <v>0.80973212360375646</v>
      </c>
      <c r="AN50" s="81">
        <f>ABS((CORREL(SimData!$K$9:$K$108,SimData!$P$9:$P$108)-SimData!$AO$17)/((1-CORREL(SimData!$K$9:$K$108,SimData!$P$9:$P$108)^2)/(COUNT(SimData!$P$9:$P$108)-2))^0.5)</f>
        <v>8.4729412869207113E-2</v>
      </c>
      <c r="AO50" s="81">
        <f>ABS((CORREL(SimData!$K$9:$K$108,SimData!$Q$9:$Q$108)-SimData!$AP$17)/((1-CORREL(SimData!$K$9:$K$108,SimData!$Q$9:$Q$108)^2)/(COUNT(SimData!$Q$9:$Q$108)-2))^0.5)</f>
        <v>1.2368077421590005</v>
      </c>
      <c r="AP50" s="81">
        <f>ABS((CORREL(SimData!$K$9:$K$108,SimData!$R$9:$R$108)-SimData!$AQ$17)/((1-CORREL(SimData!$K$9:$K$108,SimData!$R$9:$R$108)^2)/(COUNT(SimData!$R$9:$R$108)-2))^0.5)</f>
        <v>0.15276210067849252</v>
      </c>
      <c r="AQ50" s="81">
        <f>ABS((CORREL(SimData!$K$9:$K$108,SimData!$S$9:$S$108)-SimData!$AR$17)/((1-CORREL(SimData!$K$9:$K$108,SimData!$S$9:$S$108)^2)/(COUNT(SimData!$S$9:$S$108)-2))^0.5)</f>
        <v>0.53681405337760735</v>
      </c>
      <c r="AR50" s="81">
        <f>ABS((CORREL(SimData!$K$9:$K$108,SimData!$T$9:$T$108)-SimData!$AS$17)/((1-CORREL(SimData!$K$9:$K$108,SimData!$T$9:$T$108)^2)/(COUNT(SimData!$T$9:$T$108)-2))^0.5)</f>
        <v>8.870430842720281E-2</v>
      </c>
      <c r="AS50" s="81">
        <f>ABS((CORREL(SimData!$K$9:$K$108,SimData!$U$9:$U$108)-SimData!$AT$17)/((1-CORREL(SimData!$K$9:$K$108,SimData!$U$9:$U$108)^2)/(COUNT(SimData!$U$9:$U$108)-2))^0.5)</f>
        <v>0.92810217933944728</v>
      </c>
      <c r="AT50" s="81">
        <f>ABS((CORREL(SimData!$K$9:$K$108,SimData!$V$9:$V$108)-SimData!$AU$17)/((1-CORREL(SimData!$K$9:$K$108,SimData!$V$9:$V$108)^2)/(COUNT(SimData!$V$9:$V$108)-2))^0.5)</f>
        <v>0.85618034300841117</v>
      </c>
      <c r="AU50" s="81">
        <f>ABS((CORREL(SimData!$K$9:$K$108,SimData!$W$9:$W$108)-SimData!$AV$17)/((1-CORREL(SimData!$K$9:$K$108,SimData!$W$9:$W$108)^2)/(COUNT(SimData!$W$9:$W$108)-2))^0.5)</f>
        <v>1.5689443481187217</v>
      </c>
      <c r="AV50" s="81">
        <f>ABS((CORREL(SimData!$K$9:$K$108,SimData!$X$9:$X$108)-SimData!$AW$17)/((1-CORREL(SimData!$K$9:$K$108,SimData!$X$9:$X$108)^2)/(COUNT(SimData!$X$9:$X$108)-2))^0.5)</f>
        <v>0.59393385908484764</v>
      </c>
      <c r="AW50" s="81">
        <f>ABS((CORREL(SimData!$K$9:$K$108,SimData!$Y$9:$Y$108)-SimData!$AX$17)/((1-CORREL(SimData!$K$9:$K$108,SimData!$Y$9:$Y$108)^2)/(COUNT(SimData!$Y$9:$Y$108)-2))^0.5)</f>
        <v>1.7648428618096643</v>
      </c>
      <c r="AX50" s="81">
        <f>ABS((CORREL(SimData!$K$9:$K$108,SimData!$Z$9:$Z$108)-SimData!$AY$17)/((1-CORREL(SimData!$K$9:$K$108,SimData!$Z$9:$Z$108)^2)/(COUNT(SimData!$Z$9:$Z$108)-2))^0.5)</f>
        <v>1.2319081810388002</v>
      </c>
      <c r="AY50" s="82"/>
      <c r="AZ50" s="82"/>
      <c r="BA50" s="7"/>
      <c r="BB50" s="7"/>
      <c r="BC50" s="7"/>
      <c r="BD50" s="7"/>
      <c r="BE50" s="7"/>
      <c r="BF50" s="7"/>
      <c r="BG50" s="7"/>
      <c r="BH50" s="7"/>
      <c r="BI50" s="7"/>
      <c r="BJ50" s="7"/>
      <c r="BK50" s="7"/>
      <c r="BL50" s="7"/>
      <c r="BM50" s="7"/>
      <c r="BN50" s="7"/>
      <c r="BO50" s="7"/>
      <c r="BP50" s="7"/>
      <c r="BQ50" s="7"/>
      <c r="BR50" s="7"/>
      <c r="BS50" s="7"/>
      <c r="BT50" s="7"/>
    </row>
    <row r="51" spans="1:72">
      <c r="A51">
        <v>43</v>
      </c>
      <c r="B51">
        <v>207870.92915277975</v>
      </c>
      <c r="C51">
        <v>114.22599375326043</v>
      </c>
      <c r="D51">
        <v>29.591715217113698</v>
      </c>
      <c r="E51">
        <v>53.873834344885722</v>
      </c>
      <c r="F51">
        <v>44.861554889524207</v>
      </c>
      <c r="G51">
        <v>2.1416841167809997</v>
      </c>
      <c r="H51">
        <v>4.2894565195258663</v>
      </c>
      <c r="I51">
        <v>3.3462095671981782</v>
      </c>
      <c r="J51">
        <v>3.5355356392000146</v>
      </c>
      <c r="K51">
        <v>124.47804002175299</v>
      </c>
      <c r="L51">
        <v>29.074093823888582</v>
      </c>
      <c r="M51">
        <v>47.524170404229181</v>
      </c>
      <c r="N51">
        <v>76.500029822440354</v>
      </c>
      <c r="O51">
        <v>2.0808940793516832</v>
      </c>
      <c r="P51">
        <v>4.8838070159792695</v>
      </c>
      <c r="Q51">
        <v>2.6205727287034732</v>
      </c>
      <c r="R51">
        <v>3.4632930298657221</v>
      </c>
      <c r="S51">
        <v>163.01500323916864</v>
      </c>
      <c r="T51">
        <v>45.404648242352259</v>
      </c>
      <c r="U51">
        <v>48</v>
      </c>
      <c r="V51">
        <v>60.943404772842278</v>
      </c>
      <c r="W51">
        <v>1.8592385021080582</v>
      </c>
      <c r="X51">
        <v>4.0466089062434252</v>
      </c>
      <c r="Y51">
        <v>2.162613696620141</v>
      </c>
      <c r="Z51">
        <v>3.1958008080862239</v>
      </c>
      <c r="AA51" t="str">
        <f>SimData!$L$8</f>
        <v>SB Yield 2</v>
      </c>
      <c r="AK51" s="81">
        <f>ABS((CORREL(SimData!$L$9:$L$108,SimData!$M$9:$M$108)-SimData!$AL$18)/((1-CORREL(SimData!$L$9:$L$108,SimData!$M$9:$M$108)^2)/(COUNT(SimData!$M$9:$M$108)-2))^0.5)</f>
        <v>0.21072221125598933</v>
      </c>
      <c r="AL51" s="81">
        <f>ABS((CORREL(SimData!$L$9:$L$108,SimData!$N$9:$N$108)-SimData!$AM$18)/((1-CORREL(SimData!$L$9:$L$108,SimData!$N$9:$N$108)^2)/(COUNT(SimData!$N$9:$N$108)-2))^0.5)</f>
        <v>0.67731244893789544</v>
      </c>
      <c r="AM51" s="81">
        <f>ABS((CORREL(SimData!$L$9:$L$108,SimData!$O$9:$O$108)-SimData!$AN$18)/((1-CORREL(SimData!$L$9:$L$108,SimData!$O$9:$O$108)^2)/(COUNT(SimData!$O$9:$O$108)-2))^0.5)</f>
        <v>0.36128386983887645</v>
      </c>
      <c r="AN51" s="81">
        <f>ABS((CORREL(SimData!$L$9:$L$108,SimData!$P$9:$P$108)-SimData!$AO$18)/((1-CORREL(SimData!$L$9:$L$108,SimData!$P$9:$P$108)^2)/(COUNT(SimData!$P$9:$P$108)-2))^0.5)</f>
        <v>0.26625685190348447</v>
      </c>
      <c r="AO51" s="81">
        <f>ABS((CORREL(SimData!$L$9:$L$108,SimData!$Q$9:$Q$108)-SimData!$AP$18)/((1-CORREL(SimData!$L$9:$L$108,SimData!$Q$9:$Q$108)^2)/(COUNT(SimData!$Q$9:$Q$108)-2))^0.5)</f>
        <v>0.47468743728078044</v>
      </c>
      <c r="AP51" s="81">
        <f>ABS((CORREL(SimData!$L$9:$L$108,SimData!$R$9:$R$108)-SimData!$AQ$18)/((1-CORREL(SimData!$L$9:$L$108,SimData!$R$9:$R$108)^2)/(COUNT(SimData!$R$9:$R$108)-2))^0.5)</f>
        <v>0.448358680137868</v>
      </c>
      <c r="AQ51" s="81">
        <f>ABS((CORREL(SimData!$L$9:$L$108,SimData!$S$9:$S$108)-SimData!$AR$18)/((1-CORREL(SimData!$L$9:$L$108,SimData!$S$9:$S$108)^2)/(COUNT(SimData!$S$9:$S$108)-2))^0.5)</f>
        <v>2.3469162865067483</v>
      </c>
      <c r="AR51" s="81">
        <f>ABS((CORREL(SimData!$L$9:$L$108,SimData!$T$9:$T$108)-SimData!$AS$18)/((1-CORREL(SimData!$L$9:$L$108,SimData!$T$9:$T$108)^2)/(COUNT(SimData!$T$9:$T$108)-2))^0.5)</f>
        <v>0.17288688131517782</v>
      </c>
      <c r="AS51" s="81">
        <f>ABS((CORREL(SimData!$L$9:$L$108,SimData!$U$9:$U$108)-SimData!$AT$18)/((1-CORREL(SimData!$L$9:$L$108,SimData!$U$9:$U$108)^2)/(COUNT(SimData!$U$9:$U$108)-2))^0.5)</f>
        <v>1.1931292526529897</v>
      </c>
      <c r="AT51" s="81">
        <f>ABS((CORREL(SimData!$L$9:$L$108,SimData!$V$9:$V$108)-SimData!$AU$18)/((1-CORREL(SimData!$L$9:$L$108,SimData!$V$9:$V$108)^2)/(COUNT(SimData!$V$9:$V$108)-2))^0.5)</f>
        <v>0.12910605837767947</v>
      </c>
      <c r="AU51" s="81">
        <f>ABS((CORREL(SimData!$L$9:$L$108,SimData!$W$9:$W$108)-SimData!$AV$18)/((1-CORREL(SimData!$L$9:$L$108,SimData!$W$9:$W$108)^2)/(COUNT(SimData!$W$9:$W$108)-2))^0.5)</f>
        <v>0.66873129044650159</v>
      </c>
      <c r="AV51" s="81">
        <f>ABS((CORREL(SimData!$L$9:$L$108,SimData!$X$9:$X$108)-SimData!$AW$18)/((1-CORREL(SimData!$L$9:$L$108,SimData!$X$9:$X$108)^2)/(COUNT(SimData!$X$9:$X$108)-2))^0.5)</f>
        <v>0.38938055464188609</v>
      </c>
      <c r="AW51" s="81">
        <f>ABS((CORREL(SimData!$L$9:$L$108,SimData!$Y$9:$Y$108)-SimData!$AX$18)/((1-CORREL(SimData!$L$9:$L$108,SimData!$Y$9:$Y$108)^2)/(COUNT(SimData!$Y$9:$Y$108)-2))^0.5)</f>
        <v>0.86688888135946618</v>
      </c>
      <c r="AX51" s="81">
        <f>ABS((CORREL(SimData!$L$9:$L$108,SimData!$Z$9:$Z$108)-SimData!$AY$18)/((1-CORREL(SimData!$L$9:$L$108,SimData!$Z$9:$Z$108)^2)/(COUNT(SimData!$Z$9:$Z$108)-2))^0.5)</f>
        <v>5.5076672706408349E-2</v>
      </c>
      <c r="AY51" s="82"/>
      <c r="AZ51" s="82"/>
      <c r="BA51" s="7"/>
      <c r="BB51" s="7"/>
      <c r="BC51" s="7"/>
      <c r="BD51" s="7"/>
      <c r="BE51" s="7"/>
      <c r="BF51" s="7"/>
      <c r="BG51" s="7"/>
      <c r="BH51" s="7"/>
      <c r="BI51" s="7"/>
      <c r="BJ51" s="7"/>
      <c r="BK51" s="7"/>
      <c r="BL51" s="7"/>
      <c r="BM51" s="7"/>
      <c r="BN51" s="7"/>
      <c r="BO51" s="7"/>
      <c r="BP51" s="7"/>
      <c r="BQ51" s="7"/>
      <c r="BR51" s="7"/>
      <c r="BS51" s="7"/>
      <c r="BT51" s="7"/>
    </row>
    <row r="52" spans="1:72">
      <c r="A52">
        <v>44</v>
      </c>
      <c r="B52">
        <v>226211.93413005414</v>
      </c>
      <c r="C52">
        <v>121.51742724957344</v>
      </c>
      <c r="D52">
        <v>47.14517324570717</v>
      </c>
      <c r="E52">
        <v>58.632512601443857</v>
      </c>
      <c r="F52">
        <v>28.474106423552843</v>
      </c>
      <c r="G52">
        <v>1.8374247195925903</v>
      </c>
      <c r="H52">
        <v>4.1232361030086038</v>
      </c>
      <c r="I52">
        <v>3.3462095671981782</v>
      </c>
      <c r="J52">
        <v>3.1721962749986283</v>
      </c>
      <c r="K52">
        <v>91.368373580961077</v>
      </c>
      <c r="L52">
        <v>40.192818111125291</v>
      </c>
      <c r="M52">
        <v>62.642094776100009</v>
      </c>
      <c r="N52">
        <v>39.161207760479932</v>
      </c>
      <c r="O52">
        <v>2.0163947095658936</v>
      </c>
      <c r="P52">
        <v>4.3175718575697557</v>
      </c>
      <c r="Q52">
        <v>3.1670842824601375</v>
      </c>
      <c r="R52">
        <v>3.2059676227851912</v>
      </c>
      <c r="S52">
        <v>157.94494880914095</v>
      </c>
      <c r="T52">
        <v>46.254793411247896</v>
      </c>
      <c r="U52">
        <v>62.639725707217451</v>
      </c>
      <c r="V52">
        <v>71.809560575639836</v>
      </c>
      <c r="W52">
        <v>2.4163299096340785</v>
      </c>
      <c r="X52">
        <v>5.3525312846928186</v>
      </c>
      <c r="Y52">
        <v>3.4786196203960138</v>
      </c>
      <c r="Z52">
        <v>3.3439197528877176</v>
      </c>
      <c r="AA52" t="str">
        <f>SimData!$M$8</f>
        <v>WH Yield 2</v>
      </c>
      <c r="AL52" s="81">
        <f>ABS((CORREL(SimData!$M$9:$M$108,SimData!$N$9:$N$108)-SimData!$AM$19)/((1-CORREL(SimData!$M$9:$M$108,SimData!$N$9:$N$108)^2)/(COUNT(SimData!$N$9:$N$108)-2))^0.5)</f>
        <v>0.78829976884526165</v>
      </c>
      <c r="AM52" s="81">
        <f>ABS((CORREL(SimData!$M$9:$M$108,SimData!$O$9:$O$108)-SimData!$AN$19)/((1-CORREL(SimData!$M$9:$M$108,SimData!$O$9:$O$108)^2)/(COUNT(SimData!$O$9:$O$108)-2))^0.5)</f>
        <v>1.174766002304978</v>
      </c>
      <c r="AN52" s="81">
        <f>ABS((CORREL(SimData!$M$9:$M$108,SimData!$P$9:$P$108)-SimData!$AO$19)/((1-CORREL(SimData!$M$9:$M$108,SimData!$P$9:$P$108)^2)/(COUNT(SimData!$P$9:$P$108)-2))^0.5)</f>
        <v>1.1768927111436926</v>
      </c>
      <c r="AO52" s="81">
        <f>ABS((CORREL(SimData!$M$9:$M$108,SimData!$Q$9:$Q$108)-SimData!$AP$19)/((1-CORREL(SimData!$M$9:$M$108,SimData!$Q$9:$Q$108)^2)/(COUNT(SimData!$Q$9:$Q$108)-2))^0.5)</f>
        <v>0.67034975245445516</v>
      </c>
      <c r="AP52" s="81">
        <f>ABS((CORREL(SimData!$M$9:$M$108,SimData!$R$9:$R$108)-SimData!$AQ$19)/((1-CORREL(SimData!$M$9:$M$108,SimData!$R$9:$R$108)^2)/(COUNT(SimData!$R$9:$R$108)-2))^0.5)</f>
        <v>1.3964402308611676</v>
      </c>
      <c r="AQ52" s="81">
        <f>ABS((CORREL(SimData!$M$9:$M$108,SimData!$S$9:$S$108)-SimData!$AR$19)/((1-CORREL(SimData!$M$9:$M$108,SimData!$S$9:$S$108)^2)/(COUNT(SimData!$S$9:$S$108)-2))^0.5)</f>
        <v>7.4453032459223814E-2</v>
      </c>
      <c r="AR52" s="81">
        <f>ABS((CORREL(SimData!$M$9:$M$108,SimData!$T$9:$T$108)-SimData!$AS$19)/((1-CORREL(SimData!$M$9:$M$108,SimData!$T$9:$T$108)^2)/(COUNT(SimData!$T$9:$T$108)-2))^0.5)</f>
        <v>0.65008153385192657</v>
      </c>
      <c r="AS52" s="81">
        <f>ABS((CORREL(SimData!$M$9:$M$108,SimData!$U$9:$U$108)-SimData!$AT$19)/((1-CORREL(SimData!$M$9:$M$108,SimData!$U$9:$U$108)^2)/(COUNT(SimData!$U$9:$U$108)-2))^0.5)</f>
        <v>0.65407381747171767</v>
      </c>
      <c r="AT52" s="81">
        <f>ABS((CORREL(SimData!$M$9:$M$108,SimData!$V$9:$V$108)-SimData!$AU$19)/((1-CORREL(SimData!$M$9:$M$108,SimData!$V$9:$V$108)^2)/(COUNT(SimData!$V$9:$V$108)-2))^0.5)</f>
        <v>1.0914409593734826</v>
      </c>
      <c r="AU52" s="81">
        <f>ABS((CORREL(SimData!$M$9:$M$108,SimData!$W$9:$W$108)-SimData!$AV$19)/((1-CORREL(SimData!$M$9:$M$108,SimData!$W$9:$W$108)^2)/(COUNT(SimData!$W$9:$W$108)-2))^0.5)</f>
        <v>1.0121453571744539</v>
      </c>
      <c r="AV52" s="81">
        <f>ABS((CORREL(SimData!$M$9:$M$108,SimData!$X$9:$X$108)-SimData!$AW$19)/((1-CORREL(SimData!$M$9:$M$108,SimData!$X$9:$X$108)^2)/(COUNT(SimData!$X$9:$X$108)-2))^0.5)</f>
        <v>0.90178070358522155</v>
      </c>
      <c r="AW52" s="81">
        <f>ABS((CORREL(SimData!$M$9:$M$108,SimData!$Y$9:$Y$108)-SimData!$AX$19)/((1-CORREL(SimData!$M$9:$M$108,SimData!$Y$9:$Y$108)^2)/(COUNT(SimData!$Y$9:$Y$108)-2))^0.5)</f>
        <v>0.95097713390313088</v>
      </c>
      <c r="AX52" s="81">
        <f>ABS((CORREL(SimData!$M$9:$M$108,SimData!$Z$9:$Z$108)-SimData!$AY$19)/((1-CORREL(SimData!$M$9:$M$108,SimData!$Z$9:$Z$108)^2)/(COUNT(SimData!$Z$9:$Z$108)-2))^0.5)</f>
        <v>1.018916109303087</v>
      </c>
      <c r="AY52" s="82"/>
      <c r="AZ52" s="82"/>
      <c r="BA52" s="7"/>
      <c r="BB52" s="7"/>
      <c r="BC52" s="7"/>
      <c r="BD52" s="7"/>
      <c r="BE52" s="7"/>
      <c r="BF52" s="7"/>
      <c r="BG52" s="7"/>
      <c r="BH52" s="7"/>
      <c r="BI52" s="7"/>
      <c r="BJ52" s="7"/>
      <c r="BK52" s="7"/>
      <c r="BL52" s="7"/>
      <c r="BM52" s="7"/>
      <c r="BN52" s="7"/>
      <c r="BO52" s="7"/>
      <c r="BP52" s="7"/>
      <c r="BQ52" s="7"/>
      <c r="BR52" s="7"/>
      <c r="BS52" s="7"/>
      <c r="BT52" s="7"/>
    </row>
    <row r="53" spans="1:72">
      <c r="A53">
        <v>45</v>
      </c>
      <c r="B53">
        <v>175706.44469788752</v>
      </c>
      <c r="C53">
        <v>117.74984345042465</v>
      </c>
      <c r="D53">
        <v>41.032964442890922</v>
      </c>
      <c r="E53">
        <v>58.97304745549016</v>
      </c>
      <c r="F53">
        <v>53.535063033075069</v>
      </c>
      <c r="G53">
        <v>1.9291617411295294</v>
      </c>
      <c r="H53">
        <v>5.4653147548939076</v>
      </c>
      <c r="I53">
        <v>3.5116677830589835</v>
      </c>
      <c r="J53">
        <v>3.1773476259493751</v>
      </c>
      <c r="K53">
        <v>115.37968840115391</v>
      </c>
      <c r="L53">
        <v>36.179583078962757</v>
      </c>
      <c r="M53">
        <v>51.974036463432256</v>
      </c>
      <c r="N53">
        <v>7.8674780017732244</v>
      </c>
      <c r="O53">
        <v>1.9089349189458711</v>
      </c>
      <c r="P53">
        <v>5.5591555923523845</v>
      </c>
      <c r="Q53">
        <v>2.8342965383622869</v>
      </c>
      <c r="R53">
        <v>3.1907026026048704</v>
      </c>
      <c r="S53">
        <v>115.52627090023762</v>
      </c>
      <c r="T53">
        <v>36.847497419668393</v>
      </c>
      <c r="U53">
        <v>48</v>
      </c>
      <c r="V53">
        <v>15.178013693917132</v>
      </c>
      <c r="W53">
        <v>1.7763250213870059</v>
      </c>
      <c r="X53">
        <v>4.6968131797235433</v>
      </c>
      <c r="Y53">
        <v>2.1626136495806239</v>
      </c>
      <c r="Z53">
        <v>3.0138105027790103</v>
      </c>
      <c r="AA53" t="str">
        <f>SimData!$N$8</f>
        <v>GS Yield 2</v>
      </c>
      <c r="AM53" s="81">
        <f>ABS((CORREL(SimData!$N$9:$N$108,SimData!$O$9:$O$108)-SimData!$AN$20)/((1-CORREL(SimData!$N$9:$N$108,SimData!$O$9:$O$108)^2)/(COUNT(SimData!$O$9:$O$108)-2))^0.5)</f>
        <v>0.27375683435559106</v>
      </c>
      <c r="AN53" s="81">
        <f>ABS((CORREL(SimData!$N$9:$N$108,SimData!$P$9:$P$108)-SimData!$AO$20)/((1-CORREL(SimData!$N$9:$N$108,SimData!$P$9:$P$108)^2)/(COUNT(SimData!$P$9:$P$108)-2))^0.5)</f>
        <v>0.4158001128975885</v>
      </c>
      <c r="AO53" s="81">
        <f>ABS((CORREL(SimData!$N$9:$N$108,SimData!$Q$9:$Q$108)-SimData!$AP$20)/((1-CORREL(SimData!$N$9:$N$108,SimData!$Q$9:$Q$108)^2)/(COUNT(SimData!$Q$9:$Q$108)-2))^0.5)</f>
        <v>1.1152003453344339</v>
      </c>
      <c r="AP53" s="81">
        <f>ABS((CORREL(SimData!$N$9:$N$108,SimData!$R$9:$R$108)-SimData!$AQ$20)/((1-CORREL(SimData!$N$9:$N$108,SimData!$R$9:$R$108)^2)/(COUNT(SimData!$R$9:$R$108)-2))^0.5)</f>
        <v>0.38393131205755743</v>
      </c>
      <c r="AQ53" s="81">
        <f>ABS((CORREL(SimData!$N$9:$N$108,SimData!$S$9:$S$108)-SimData!$AR$20)/((1-CORREL(SimData!$N$9:$N$108,SimData!$S$9:$S$108)^2)/(COUNT(SimData!$S$9:$S$108)-2))^0.5)</f>
        <v>4.1260371722652116E-2</v>
      </c>
      <c r="AR53" s="81">
        <f>ABS((CORREL(SimData!$N$9:$N$108,SimData!$T$9:$T$108)-SimData!$AS$20)/((1-CORREL(SimData!$N$9:$N$108,SimData!$T$9:$T$108)^2)/(COUNT(SimData!$T$9:$T$108)-2))^0.5)</f>
        <v>0.11677131554662805</v>
      </c>
      <c r="AS53" s="81">
        <f>ABS((CORREL(SimData!$N$9:$N$108,SimData!$U$9:$U$108)-SimData!$AT$20)/((1-CORREL(SimData!$N$9:$N$108,SimData!$U$9:$U$108)^2)/(COUNT(SimData!$U$9:$U$108)-2))^0.5)</f>
        <v>0.7861772747965996</v>
      </c>
      <c r="AT53" s="81">
        <f>ABS((CORREL(SimData!$N$9:$N$108,SimData!$V$9:$V$108)-SimData!$AU$20)/((1-CORREL(SimData!$N$9:$N$108,SimData!$V$9:$V$108)^2)/(COUNT(SimData!$V$9:$V$108)-2))^0.5)</f>
        <v>1.1399603093296768</v>
      </c>
      <c r="AU53" s="81">
        <f>ABS((CORREL(SimData!$N$9:$N$108,SimData!$W$9:$W$108)-SimData!$AV$20)/((1-CORREL(SimData!$N$9:$N$108,SimData!$W$9:$W$108)^2)/(COUNT(SimData!$W$9:$W$108)-2))^0.5)</f>
        <v>1.3507113673662621</v>
      </c>
      <c r="AV53" s="81">
        <f>ABS((CORREL(SimData!$N$9:$N$108,SimData!$X$9:$X$108)-SimData!$AW$20)/((1-CORREL(SimData!$N$9:$N$108,SimData!$X$9:$X$108)^2)/(COUNT(SimData!$X$9:$X$108)-2))^0.5)</f>
        <v>1.2113595262610162</v>
      </c>
      <c r="AW53" s="81">
        <f>ABS((CORREL(SimData!$N$9:$N$108,SimData!$Y$9:$Y$108)-SimData!$AX$20)/((1-CORREL(SimData!$N$9:$N$108,SimData!$Y$9:$Y$108)^2)/(COUNT(SimData!$Y$9:$Y$108)-2))^0.5)</f>
        <v>1.2471292600602897</v>
      </c>
      <c r="AX53" s="81">
        <f>ABS((CORREL(SimData!$N$9:$N$108,SimData!$Z$9:$Z$108)-SimData!$AY$20)/((1-CORREL(SimData!$N$9:$N$108,SimData!$Z$9:$Z$108)^2)/(COUNT(SimData!$Z$9:$Z$108)-2))^0.5)</f>
        <v>1.5806336358317965</v>
      </c>
      <c r="AY53" s="82"/>
      <c r="AZ53" s="82"/>
      <c r="BA53" s="7"/>
      <c r="BB53" s="7"/>
      <c r="BC53" s="7"/>
      <c r="BD53" s="7"/>
      <c r="BE53" s="7"/>
      <c r="BF53" s="7"/>
      <c r="BG53" s="7"/>
      <c r="BH53" s="7"/>
      <c r="BI53" s="7"/>
      <c r="BJ53" s="7"/>
      <c r="BK53" s="7"/>
      <c r="BL53" s="7"/>
      <c r="BM53" s="7"/>
      <c r="BN53" s="7"/>
      <c r="BO53" s="7"/>
      <c r="BP53" s="7"/>
      <c r="BQ53" s="7"/>
      <c r="BR53" s="7"/>
      <c r="BS53" s="7"/>
      <c r="BT53" s="7"/>
    </row>
    <row r="54" spans="1:72">
      <c r="A54">
        <v>46</v>
      </c>
      <c r="B54">
        <v>225241.91903757636</v>
      </c>
      <c r="C54">
        <v>152.22858570115099</v>
      </c>
      <c r="D54">
        <v>47.326315671411294</v>
      </c>
      <c r="E54">
        <v>59.488977890851608</v>
      </c>
      <c r="F54">
        <v>61.756734960071512</v>
      </c>
      <c r="G54">
        <v>2.0946813548459864</v>
      </c>
      <c r="H54">
        <v>4.5269963313645283</v>
      </c>
      <c r="I54">
        <v>4.1468646670966267</v>
      </c>
      <c r="J54">
        <v>3.1783436151615527</v>
      </c>
      <c r="K54">
        <v>93.654844379930211</v>
      </c>
      <c r="L54">
        <v>35.919416577271008</v>
      </c>
      <c r="M54">
        <v>51</v>
      </c>
      <c r="N54">
        <v>60.838753890855195</v>
      </c>
      <c r="O54">
        <v>2.4656428250444984</v>
      </c>
      <c r="P54">
        <v>5.5899029489444869</v>
      </c>
      <c r="Q54">
        <v>3.7204727756764533</v>
      </c>
      <c r="R54">
        <v>4.3533911061306325</v>
      </c>
      <c r="S54">
        <v>116.58840572383161</v>
      </c>
      <c r="T54">
        <v>40</v>
      </c>
      <c r="U54">
        <v>50</v>
      </c>
      <c r="V54">
        <v>42.385745965331076</v>
      </c>
      <c r="W54">
        <v>1.7954978070571548</v>
      </c>
      <c r="X54">
        <v>4.0211887718874477</v>
      </c>
      <c r="Y54">
        <v>2.7454218167382676</v>
      </c>
      <c r="Z54">
        <v>3.0232429306458708</v>
      </c>
      <c r="AA54" t="str">
        <f>SimData!$O$8</f>
        <v>CN Price 2</v>
      </c>
      <c r="AN54" s="81">
        <f>ABS((CORREL(SimData!$O$9:$O$108,SimData!$P$9:$P$108)-SimData!$AO$21)/((1-CORREL(SimData!$O$9:$O$108,SimData!$P$9:$P$108)^2)/(COUNT(SimData!$P$9:$P$108)-2))^0.5)</f>
        <v>0.13459819083789618</v>
      </c>
      <c r="AO54" s="81">
        <f>ABS((CORREL(SimData!$O$9:$O$108,SimData!$Q$9:$Q$108)-SimData!$AP$21)/((1-CORREL(SimData!$O$9:$O$108,SimData!$Q$9:$Q$108)^2)/(COUNT(SimData!$Q$9:$Q$108)-2))^0.5)</f>
        <v>0.6292368697060694</v>
      </c>
      <c r="AP54" s="81">
        <f>ABS((CORREL(SimData!$O$9:$O$108,SimData!$R$9:$R$108)-SimData!$AQ$21)/((1-CORREL(SimData!$O$9:$O$108,SimData!$R$9:$R$108)^2)/(COUNT(SimData!$R$9:$R$108)-2))^0.5)</f>
        <v>1.4286793978295129</v>
      </c>
      <c r="AQ54" s="81">
        <f>ABS((CORREL(SimData!$O$9:$O$108,SimData!$S$9:$S$108)-SimData!$AR$21)/((1-CORREL(SimData!$O$9:$O$108,SimData!$S$9:$S$108)^2)/(COUNT(SimData!$S$9:$S$108)-2))^0.5)</f>
        <v>1.2500804072124313E-2</v>
      </c>
      <c r="AR54" s="81">
        <f>ABS((CORREL(SimData!$O$9:$O$108,SimData!$T$9:$T$108)-SimData!$AS$21)/((1-CORREL(SimData!$O$9:$O$108,SimData!$T$9:$T$108)^2)/(COUNT(SimData!$T$9:$T$108)-2))^0.5)</f>
        <v>0.759160226172924</v>
      </c>
      <c r="AS54" s="81">
        <f>ABS((CORREL(SimData!$O$9:$O$108,SimData!$U$9:$U$108)-SimData!$AT$21)/((1-CORREL(SimData!$O$9:$O$108,SimData!$U$9:$U$108)^2)/(COUNT(SimData!$U$9:$U$108)-2))^0.5)</f>
        <v>0.22736682003401804</v>
      </c>
      <c r="AT54" s="81">
        <f>ABS((CORREL(SimData!$O$9:$O$108,SimData!$V$9:$V$108)-SimData!$AU$21)/((1-CORREL(SimData!$O$9:$O$108,SimData!$V$9:$V$108)^2)/(COUNT(SimData!$V$9:$V$108)-2))^0.5)</f>
        <v>0.81603791000740689</v>
      </c>
      <c r="AU54" s="81">
        <f>ABS((CORREL(SimData!$O$9:$O$108,SimData!$W$9:$W$108)-SimData!$AV$21)/((1-CORREL(SimData!$O$9:$O$108,SimData!$W$9:$W$108)^2)/(COUNT(SimData!$W$9:$W$108)-2))^0.5)</f>
        <v>0.26471182853805786</v>
      </c>
      <c r="AV54" s="81">
        <f>ABS((CORREL(SimData!$O$9:$O$108,SimData!$X$9:$X$108)-SimData!$AW$21)/((1-CORREL(SimData!$O$9:$O$108,SimData!$X$9:$X$108)^2)/(COUNT(SimData!$X$9:$X$108)-2))^0.5)</f>
        <v>1.7861181854895449</v>
      </c>
      <c r="AW54" s="81">
        <f>ABS((CORREL(SimData!$O$9:$O$108,SimData!$Y$9:$Y$108)-SimData!$AX$21)/((1-CORREL(SimData!$O$9:$O$108,SimData!$Y$9:$Y$108)^2)/(COUNT(SimData!$Y$9:$Y$108)-2))^0.5)</f>
        <v>0.88234665689894332</v>
      </c>
      <c r="AX54" s="81">
        <f>ABS((CORREL(SimData!$O$9:$O$108,SimData!$Z$9:$Z$108)-SimData!$AY$21)/((1-CORREL(SimData!$O$9:$O$108,SimData!$Z$9:$Z$108)^2)/(COUNT(SimData!$Z$9:$Z$108)-2))^0.5)</f>
        <v>0.45711846488389613</v>
      </c>
      <c r="AY54" s="82"/>
      <c r="AZ54" s="83"/>
      <c r="BA54" s="7"/>
      <c r="BB54" s="7"/>
      <c r="BC54" s="7"/>
      <c r="BD54" s="7"/>
      <c r="BE54" s="7"/>
      <c r="BF54" s="7"/>
      <c r="BG54" s="7"/>
      <c r="BH54" s="7"/>
      <c r="BI54" s="7"/>
      <c r="BJ54" s="7"/>
      <c r="BK54" s="7"/>
      <c r="BL54" s="7"/>
      <c r="BM54" s="7"/>
      <c r="BN54" s="7"/>
      <c r="BO54" s="7"/>
      <c r="BP54" s="7"/>
      <c r="BQ54" s="7"/>
      <c r="BR54" s="7"/>
      <c r="BS54" s="7"/>
      <c r="BT54" s="7"/>
    </row>
    <row r="55" spans="1:72">
      <c r="A55">
        <v>47</v>
      </c>
      <c r="B55">
        <v>196062.5874795017</v>
      </c>
      <c r="C55">
        <v>92.094088163212831</v>
      </c>
      <c r="D55">
        <v>29.998314701751028</v>
      </c>
      <c r="E55">
        <v>53.656723203874456</v>
      </c>
      <c r="F55">
        <v>61.494733539284169</v>
      </c>
      <c r="G55">
        <v>2.3475783459946089</v>
      </c>
      <c r="H55">
        <v>4.3133023728952908</v>
      </c>
      <c r="I55">
        <v>4.0367327866280149</v>
      </c>
      <c r="J55">
        <v>4.212803826513559</v>
      </c>
      <c r="K55">
        <v>81.59999847272951</v>
      </c>
      <c r="L55">
        <v>26.519990516330136</v>
      </c>
      <c r="M55">
        <v>51.235148783714884</v>
      </c>
      <c r="N55">
        <v>16.315773953904561</v>
      </c>
      <c r="O55">
        <v>1.9476288175528471</v>
      </c>
      <c r="P55">
        <v>4.2742443530228886</v>
      </c>
      <c r="Q55">
        <v>2.9372152619589986</v>
      </c>
      <c r="R55">
        <v>3.3706460886650875</v>
      </c>
      <c r="S55">
        <v>165.00002773773281</v>
      </c>
      <c r="T55">
        <v>46.235060101868697</v>
      </c>
      <c r="U55">
        <v>45.999995653323616</v>
      </c>
      <c r="V55">
        <v>57.898072453575175</v>
      </c>
      <c r="W55">
        <v>2.067610796277596</v>
      </c>
      <c r="X55">
        <v>4.0783162905018617</v>
      </c>
      <c r="Y55">
        <v>2.7463346975650791</v>
      </c>
      <c r="Z55">
        <v>3.500909195118783</v>
      </c>
      <c r="AA55" t="str">
        <f>SimData!$P$8</f>
        <v>SB Price 2</v>
      </c>
      <c r="AO55" s="81">
        <f>ABS((CORREL(SimData!$P$9:$P$108,SimData!$Q$9:$Q$108)-SimData!$AP$22)/((1-CORREL(SimData!$P$9:$P$108,SimData!$Q$9:$Q$108)^2)/(COUNT(SimData!$Q$9:$Q$108)-2))^0.5)</f>
        <v>0.71618047383908712</v>
      </c>
      <c r="AP55" s="81">
        <f>ABS((CORREL(SimData!$P$9:$P$108,SimData!$R$9:$R$108)-SimData!$AQ$22)/((1-CORREL(SimData!$P$9:$P$108,SimData!$R$9:$R$108)^2)/(COUNT(SimData!$R$9:$R$108)-2))^0.5)</f>
        <v>0.31724685452737073</v>
      </c>
      <c r="AQ55" s="81">
        <f>ABS((CORREL(SimData!$P$9:$P$108,SimData!$S$9:$S$108)-SimData!$AR$22)/((1-CORREL(SimData!$P$9:$P$108,SimData!$S$9:$S$108)^2)/(COUNT(SimData!$S$9:$S$108)-2))^0.5)</f>
        <v>3.6260988871682401E-2</v>
      </c>
      <c r="AR55" s="81">
        <f>ABS((CORREL(SimData!$P$9:$P$108,SimData!$T$9:$T$108)-SimData!$AS$22)/((1-CORREL(SimData!$P$9:$P$108,SimData!$T$9:$T$108)^2)/(COUNT(SimData!$T$9:$T$108)-2))^0.5)</f>
        <v>1.3644090549733023</v>
      </c>
      <c r="AS55" s="81">
        <f>ABS((CORREL(SimData!$P$9:$P$108,SimData!$U$9:$U$108)-SimData!$AT$22)/((1-CORREL(SimData!$P$9:$P$108,SimData!$U$9:$U$108)^2)/(COUNT(SimData!$U$9:$U$108)-2))^0.5)</f>
        <v>0.58566004293785556</v>
      </c>
      <c r="AT55" s="81">
        <f>ABS((CORREL(SimData!$P$9:$P$108,SimData!$V$9:$V$108)-SimData!$AU$22)/((1-CORREL(SimData!$P$9:$P$108,SimData!$V$9:$V$108)^2)/(COUNT(SimData!$V$9:$V$108)-2))^0.5)</f>
        <v>2.5553298907799782E-2</v>
      </c>
      <c r="AU55" s="81">
        <f>ABS((CORREL(SimData!$P$9:$P$108,SimData!$W$9:$W$108)-SimData!$AV$22)/((1-CORREL(SimData!$P$9:$P$108,SimData!$W$9:$W$108)^2)/(COUNT(SimData!$W$9:$W$108)-2))^0.5)</f>
        <v>9.8979794910265904E-3</v>
      </c>
      <c r="AV55" s="81">
        <f>ABS((CORREL(SimData!$P$9:$P$108,SimData!$X$9:$X$108)-SimData!$AW$22)/((1-CORREL(SimData!$P$9:$P$108,SimData!$X$9:$X$108)^2)/(COUNT(SimData!$X$9:$X$108)-2))^0.5)</f>
        <v>0.91922879802928392</v>
      </c>
      <c r="AW55" s="81">
        <f>ABS((CORREL(SimData!$P$9:$P$108,SimData!$Y$9:$Y$108)-SimData!$AX$22)/((1-CORREL(SimData!$P$9:$P$108,SimData!$Y$9:$Y$108)^2)/(COUNT(SimData!$Y$9:$Y$108)-2))^0.5)</f>
        <v>0.1204895257005794</v>
      </c>
      <c r="AX55" s="81">
        <f>ABS((CORREL(SimData!$P$9:$P$108,SimData!$Z$9:$Z$108)-SimData!$AY$22)/((1-CORREL(SimData!$P$9:$P$108,SimData!$Z$9:$Z$108)^2)/(COUNT(SimData!$Z$9:$Z$108)-2))^0.5)</f>
        <v>9.1234443164016785E-2</v>
      </c>
      <c r="AY55" s="82"/>
      <c r="AZ55" s="82"/>
      <c r="BA55" s="7"/>
      <c r="BB55" s="7"/>
      <c r="BC55" s="7"/>
      <c r="BD55" s="7"/>
      <c r="BE55" s="7"/>
      <c r="BF55" s="7"/>
      <c r="BG55" s="7"/>
      <c r="BH55" s="7"/>
      <c r="BI55" s="7"/>
      <c r="BJ55" s="7"/>
      <c r="BK55" s="7"/>
      <c r="BL55" s="7"/>
      <c r="BM55" s="7"/>
      <c r="BN55" s="7"/>
      <c r="BO55" s="7"/>
      <c r="BP55" s="7"/>
      <c r="BQ55" s="7"/>
      <c r="BR55" s="7"/>
      <c r="BS55" s="7"/>
      <c r="BT55" s="7"/>
    </row>
    <row r="56" spans="1:72">
      <c r="A56">
        <v>48</v>
      </c>
      <c r="B56">
        <v>208464.42187110661</v>
      </c>
      <c r="C56">
        <v>88.365577495516732</v>
      </c>
      <c r="D56">
        <v>35.925107124212296</v>
      </c>
      <c r="E56">
        <v>53.914872386851293</v>
      </c>
      <c r="F56">
        <v>73.519225695134395</v>
      </c>
      <c r="G56">
        <v>2.4684356820833195</v>
      </c>
      <c r="H56">
        <v>6.1401821281751658</v>
      </c>
      <c r="I56">
        <v>3.0136298405466979</v>
      </c>
      <c r="J56">
        <v>4.1681730674876771</v>
      </c>
      <c r="K56">
        <v>107.19591214066294</v>
      </c>
      <c r="L56">
        <v>34.68920116856242</v>
      </c>
      <c r="M56">
        <v>51.725135087653214</v>
      </c>
      <c r="N56">
        <v>37.587321309045706</v>
      </c>
      <c r="O56">
        <v>1.7691417653627177</v>
      </c>
      <c r="P56">
        <v>4.1938274750283915</v>
      </c>
      <c r="Q56">
        <v>2.8333118707824809</v>
      </c>
      <c r="R56">
        <v>2.9407806560430441</v>
      </c>
      <c r="S56">
        <v>106.72198264456205</v>
      </c>
      <c r="T56">
        <v>34.55260387012715</v>
      </c>
      <c r="U56">
        <v>48.246129234132653</v>
      </c>
      <c r="V56">
        <v>59.434286089817114</v>
      </c>
      <c r="W56">
        <v>2.2376912784608032</v>
      </c>
      <c r="X56">
        <v>4.8323760636804272</v>
      </c>
      <c r="Y56">
        <v>3.5913533663113535</v>
      </c>
      <c r="Z56">
        <v>3.7446843686440623</v>
      </c>
      <c r="AA56" t="str">
        <f>SimData!$Q$8</f>
        <v>WH Price 2</v>
      </c>
      <c r="AP56" s="81">
        <f>ABS((CORREL(SimData!$Q$9:$Q$108,SimData!$R$9:$R$108)-SimData!$AQ$23)/((1-CORREL(SimData!$Q$9:$Q$108,SimData!$R$9:$R$108)^2)/(COUNT(SimData!$R$9:$R$108)-2))^0.5)</f>
        <v>0.77413725115910603</v>
      </c>
      <c r="AQ56" s="81">
        <f>ABS((CORREL(SimData!$Q$9:$Q$108,SimData!$S$9:$S$108)-SimData!$AR$23)/((1-CORREL(SimData!$Q$9:$Q$108,SimData!$S$9:$S$108)^2)/(COUNT(SimData!$S$9:$S$108)-2))^0.5)</f>
        <v>1.0738622644352924</v>
      </c>
      <c r="AR56" s="81">
        <f>ABS((CORREL(SimData!$Q$9:$Q$108,SimData!$T$9:$T$108)-SimData!$AS$23)/((1-CORREL(SimData!$Q$9:$Q$108,SimData!$T$9:$T$108)^2)/(COUNT(SimData!$T$9:$T$108)-2))^0.5)</f>
        <v>0.30827837585737</v>
      </c>
      <c r="AS56" s="81">
        <f>ABS((CORREL(SimData!$Q$9:$Q$108,SimData!$U$9:$U$108)-SimData!$AT$23)/((1-CORREL(SimData!$Q$9:$Q$108,SimData!$U$9:$U$108)^2)/(COUNT(SimData!$U$9:$U$108)-2))^0.5)</f>
        <v>0.53146176529351641</v>
      </c>
      <c r="AT56" s="81">
        <f>ABS((CORREL(SimData!$Q$9:$Q$108,SimData!$V$9:$V$108)-SimData!$AU$23)/((1-CORREL(SimData!$Q$9:$Q$108,SimData!$V$9:$V$108)^2)/(COUNT(SimData!$V$9:$V$108)-2))^0.5)</f>
        <v>1.532578903106149</v>
      </c>
      <c r="AU56" s="81">
        <f>ABS((CORREL(SimData!$Q$9:$Q$108,SimData!$W$9:$W$108)-SimData!$AV$23)/((1-CORREL(SimData!$Q$9:$Q$108,SimData!$W$9:$W$108)^2)/(COUNT(SimData!$W$9:$W$108)-2))^0.5)</f>
        <v>2.5124638593337263</v>
      </c>
      <c r="AV56" s="81">
        <f>ABS((CORREL(SimData!$Q$9:$Q$108,SimData!$X$9:$X$108)-SimData!$AW$23)/((1-CORREL(SimData!$Q$9:$Q$108,SimData!$X$9:$X$108)^2)/(COUNT(SimData!$X$9:$X$108)-2))^0.5)</f>
        <v>2.492499581542384</v>
      </c>
      <c r="AW56" s="81">
        <f>ABS((CORREL(SimData!$Q$9:$Q$108,SimData!$Y$9:$Y$108)-SimData!$AX$23)/((1-CORREL(SimData!$Q$9:$Q$108,SimData!$Y$9:$Y$108)^2)/(COUNT(SimData!$Y$9:$Y$108)-2))^0.5)</f>
        <v>0.66970981260058693</v>
      </c>
      <c r="AX56" s="81">
        <f>ABS((CORREL(SimData!$Q$9:$Q$108,SimData!$Z$9:$Z$108)-SimData!$AY$23)/((1-CORREL(SimData!$Q$9:$Q$108,SimData!$Z$9:$Z$108)^2)/(COUNT(SimData!$Z$9:$Z$108)-2))^0.5)</f>
        <v>1.4952377085256996</v>
      </c>
      <c r="AY56" s="82"/>
      <c r="AZ56" s="82"/>
      <c r="BA56" s="7"/>
      <c r="BB56" s="7"/>
      <c r="BC56" s="7"/>
      <c r="BD56" s="7"/>
      <c r="BE56" s="7"/>
      <c r="BF56" s="7"/>
      <c r="BG56" s="7"/>
      <c r="BH56" s="7"/>
      <c r="BI56" s="7"/>
      <c r="BJ56" s="7"/>
      <c r="BK56" s="7"/>
      <c r="BL56" s="7"/>
      <c r="BM56" s="7"/>
      <c r="BN56" s="7"/>
      <c r="BO56" s="7"/>
      <c r="BP56" s="7"/>
      <c r="BQ56" s="7"/>
      <c r="BR56" s="7"/>
      <c r="BS56" s="7"/>
      <c r="BT56" s="7"/>
    </row>
    <row r="57" spans="1:72">
      <c r="A57">
        <v>49</v>
      </c>
      <c r="B57">
        <v>179117.59272978152</v>
      </c>
      <c r="C57">
        <v>116.6273879725765</v>
      </c>
      <c r="D57">
        <v>30.189967355002779</v>
      </c>
      <c r="E57">
        <v>52.02</v>
      </c>
      <c r="F57">
        <v>8.3072467874260525</v>
      </c>
      <c r="G57">
        <v>1.5890474237529342</v>
      </c>
      <c r="H57">
        <v>4.0020556084102177</v>
      </c>
      <c r="I57">
        <v>2.0363234504722318</v>
      </c>
      <c r="J57">
        <v>3.0905891121083648</v>
      </c>
      <c r="K57">
        <v>168.18089705359884</v>
      </c>
      <c r="L57">
        <v>46.483236053264335</v>
      </c>
      <c r="M57">
        <v>49.037558359635014</v>
      </c>
      <c r="N57">
        <v>41.650034796269999</v>
      </c>
      <c r="O57">
        <v>1.8382059707712639</v>
      </c>
      <c r="P57">
        <v>4.3274696957693406</v>
      </c>
      <c r="Q57">
        <v>2.863092779289047</v>
      </c>
      <c r="R57">
        <v>3.1432482317248791</v>
      </c>
      <c r="S57">
        <v>136.02911799858842</v>
      </c>
      <c r="T57">
        <v>40</v>
      </c>
      <c r="U57">
        <v>50</v>
      </c>
      <c r="V57">
        <v>65.634780723139514</v>
      </c>
      <c r="W57">
        <v>1.872388241899565</v>
      </c>
      <c r="X57">
        <v>4.077338839583561</v>
      </c>
      <c r="Y57">
        <v>2.3002420091778886</v>
      </c>
      <c r="Z57">
        <v>3.1458054927560504</v>
      </c>
      <c r="AA57" t="str">
        <f>SimData!$R$8</f>
        <v>GS Price 2</v>
      </c>
      <c r="AQ57" s="81">
        <f>ABS((CORREL(SimData!$R$9:$R$108,SimData!$S$9:$S$108)-SimData!$AR$24)/((1-CORREL(SimData!$R$9:$R$108,SimData!$S$9:$S$108)^2)/(COUNT(SimData!$S$9:$S$108)-2))^0.5)</f>
        <v>1.1695269798515757</v>
      </c>
      <c r="AR57" s="81">
        <f>ABS((CORREL(SimData!$R$9:$R$108,SimData!$T$9:$T$108)-SimData!$AS$24)/((1-CORREL(SimData!$R$9:$R$108,SimData!$T$9:$T$108)^2)/(COUNT(SimData!$T$9:$T$108)-2))^0.5)</f>
        <v>1.7009251826041156</v>
      </c>
      <c r="AS57" s="81">
        <f>ABS((CORREL(SimData!$R$9:$R$108,SimData!$U$9:$U$108)-SimData!$AT$24)/((1-CORREL(SimData!$R$9:$R$108,SimData!$U$9:$U$108)^2)/(COUNT(SimData!$U$9:$U$108)-2))^0.5)</f>
        <v>0.9281940498058131</v>
      </c>
      <c r="AT57" s="81">
        <f>ABS((CORREL(SimData!$R$9:$R$108,SimData!$V$9:$V$108)-SimData!$AU$24)/((1-CORREL(SimData!$R$9:$R$108,SimData!$V$9:$V$108)^2)/(COUNT(SimData!$V$9:$V$108)-2))^0.5)</f>
        <v>1.0294559108820651</v>
      </c>
      <c r="AU57" s="81">
        <f>ABS((CORREL(SimData!$R$9:$R$108,SimData!$W$9:$W$108)-SimData!$AV$24)/((1-CORREL(SimData!$R$9:$R$108,SimData!$W$9:$W$108)^2)/(COUNT(SimData!$W$9:$W$108)-2))^0.5)</f>
        <v>1.0085929473104107</v>
      </c>
      <c r="AV57" s="81">
        <f>ABS((CORREL(SimData!$R$9:$R$108,SimData!$X$9:$X$108)-SimData!$AW$24)/((1-CORREL(SimData!$R$9:$R$108,SimData!$X$9:$X$108)^2)/(COUNT(SimData!$X$9:$X$108)-2))^0.5)</f>
        <v>0.22208022461731647</v>
      </c>
      <c r="AW57" s="81">
        <f>ABS((CORREL(SimData!$R$9:$R$108,SimData!$Y$9:$Y$108)-SimData!$AX$24)/((1-CORREL(SimData!$R$9:$R$108,SimData!$Y$9:$Y$108)^2)/(COUNT(SimData!$Y$9:$Y$108)-2))^0.5)</f>
        <v>0.29581365286038391</v>
      </c>
      <c r="AX57" s="81">
        <f>ABS((CORREL(SimData!$R$9:$R$108,SimData!$Z$9:$Z$108)-SimData!$AY$24)/((1-CORREL(SimData!$R$9:$R$108,SimData!$Z$9:$Z$108)^2)/(COUNT(SimData!$Z$9:$Z$108)-2))^0.5)</f>
        <v>0.38003267995067275</v>
      </c>
      <c r="AY57" s="82"/>
      <c r="AZ57" s="82"/>
      <c r="BA57" s="7"/>
      <c r="BB57" s="7"/>
      <c r="BC57" s="7"/>
      <c r="BD57" s="7"/>
      <c r="BE57" s="7"/>
      <c r="BF57" s="7"/>
      <c r="BG57" s="7"/>
      <c r="BH57" s="7"/>
      <c r="BI57" s="7"/>
      <c r="BJ57" s="7"/>
      <c r="BK57" s="7"/>
      <c r="BL57" s="7"/>
      <c r="BM57" s="7"/>
      <c r="BN57" s="7"/>
      <c r="BO57" s="7"/>
      <c r="BP57" s="7"/>
      <c r="BQ57" s="7"/>
      <c r="BR57" s="7"/>
      <c r="BS57" s="7"/>
      <c r="BT57" s="7"/>
    </row>
    <row r="58" spans="1:72">
      <c r="A58">
        <v>50</v>
      </c>
      <c r="B58">
        <v>170639.1436865562</v>
      </c>
      <c r="C58">
        <v>114.96999449206187</v>
      </c>
      <c r="D58">
        <v>43.89004058800154</v>
      </c>
      <c r="E58">
        <v>59.215261731177243</v>
      </c>
      <c r="F58">
        <v>5.2019968224395035</v>
      </c>
      <c r="G58">
        <v>1.8429317915778274</v>
      </c>
      <c r="H58">
        <v>4.3028048110931767</v>
      </c>
      <c r="I58">
        <v>3.0136298405466979</v>
      </c>
      <c r="J58">
        <v>3.1556706362195062</v>
      </c>
      <c r="K58">
        <v>107.77542925251588</v>
      </c>
      <c r="L58">
        <v>26.519996303985987</v>
      </c>
      <c r="M58">
        <v>47.779117545880588</v>
      </c>
      <c r="N58">
        <v>8.234097821080578</v>
      </c>
      <c r="O58">
        <v>2.1098092858302007</v>
      </c>
      <c r="P58">
        <v>4.2920031937627199</v>
      </c>
      <c r="Q58">
        <v>3.1670842824601375</v>
      </c>
      <c r="R58">
        <v>3.4979238704848541</v>
      </c>
      <c r="S58">
        <v>94.632141794929495</v>
      </c>
      <c r="T58">
        <v>30.331695823197801</v>
      </c>
      <c r="U58">
        <v>50</v>
      </c>
      <c r="V58">
        <v>71.023382199845088</v>
      </c>
      <c r="W58">
        <v>2.2552183397573895</v>
      </c>
      <c r="X58">
        <v>5.3262958186936853</v>
      </c>
      <c r="Y58">
        <v>2.8586275626423698</v>
      </c>
      <c r="Z58">
        <v>3.3379642816567725</v>
      </c>
      <c r="AA58" t="str">
        <f>SimData!$S$8</f>
        <v>CN Yield 1</v>
      </c>
      <c r="AR58" s="81">
        <f>ABS((CORREL(SimData!$S$9:$S$108,SimData!$T$9:$T$108)-SimData!$AS$25)/((1-CORREL(SimData!$S$9:$S$108,SimData!$T$9:$T$108)^2)/(COUNT(SimData!$T$9:$T$108)-2))^0.5)</f>
        <v>1.1144322224390215</v>
      </c>
      <c r="AS58" s="81">
        <f>ABS((CORREL(SimData!$S$9:$S$108,SimData!$U$9:$U$108)-SimData!$AT$25)/((1-CORREL(SimData!$S$9:$S$108,SimData!$U$9:$U$108)^2)/(COUNT(SimData!$U$9:$U$108)-2))^0.5)</f>
        <v>0.94014971117991464</v>
      </c>
      <c r="AT58" s="81">
        <f>ABS((CORREL(SimData!$S$9:$S$108,SimData!$V$9:$V$108)-SimData!$AU$25)/((1-CORREL(SimData!$S$9:$S$108,SimData!$V$9:$V$108)^2)/(COUNT(SimData!$V$9:$V$108)-2))^0.5)</f>
        <v>1.075957389250733</v>
      </c>
      <c r="AU58" s="81">
        <f>ABS((CORREL(SimData!$S$9:$S$108,SimData!$W$9:$W$108)-SimData!$AV$25)/((1-CORREL(SimData!$S$9:$S$108,SimData!$W$9:$W$108)^2)/(COUNT(SimData!$W$9:$W$108)-2))^0.5)</f>
        <v>2.0475352957614135</v>
      </c>
      <c r="AV58" s="81">
        <f>ABS((CORREL(SimData!$S$9:$S$108,SimData!$X$9:$X$108)-SimData!$AW$25)/((1-CORREL(SimData!$S$9:$S$108,SimData!$X$9:$X$108)^2)/(COUNT(SimData!$X$9:$X$108)-2))^0.5)</f>
        <v>2.5412102274910637</v>
      </c>
      <c r="AW58" s="81">
        <f>ABS((CORREL(SimData!$S$9:$S$108,SimData!$Y$9:$Y$108)-SimData!$AX$25)/((1-CORREL(SimData!$S$9:$S$108,SimData!$Y$9:$Y$108)^2)/(COUNT(SimData!$Y$9:$Y$108)-2))^0.5)</f>
        <v>1.6261228495562883</v>
      </c>
      <c r="AX58" s="81">
        <f>ABS((CORREL(SimData!$S$9:$S$108,SimData!$Z$9:$Z$108)-SimData!$AY$25)/((1-CORREL(SimData!$S$9:$S$108,SimData!$Z$9:$Z$108)^2)/(COUNT(SimData!$Z$9:$Z$108)-2))^0.5)</f>
        <v>1.2565241587983595</v>
      </c>
      <c r="AY58" s="82"/>
      <c r="AZ58" s="82"/>
      <c r="BA58" s="7"/>
      <c r="BB58" s="7"/>
      <c r="BC58" s="7"/>
      <c r="BD58" s="7"/>
      <c r="BE58" s="7"/>
      <c r="BF58" s="7"/>
      <c r="BG58" s="7"/>
      <c r="BH58" s="7"/>
      <c r="BI58" s="7"/>
      <c r="BJ58" s="7"/>
      <c r="BK58" s="7"/>
      <c r="BL58" s="7"/>
      <c r="BM58" s="7"/>
      <c r="BN58" s="7"/>
      <c r="BO58" s="7"/>
      <c r="BP58" s="7"/>
      <c r="BQ58" s="7"/>
      <c r="BR58" s="7"/>
      <c r="BS58" s="7"/>
      <c r="BT58" s="7"/>
    </row>
    <row r="59" spans="1:72">
      <c r="A59">
        <v>51</v>
      </c>
      <c r="B59">
        <v>205664.24837583385</v>
      </c>
      <c r="C59">
        <v>115.42116411140776</v>
      </c>
      <c r="D59">
        <v>41.165471473458176</v>
      </c>
      <c r="E59">
        <v>53.796504392217216</v>
      </c>
      <c r="F59">
        <v>44.338221133951571</v>
      </c>
      <c r="G59">
        <v>2.4257897270597262</v>
      </c>
      <c r="H59">
        <v>5.4053443465503932</v>
      </c>
      <c r="I59">
        <v>3.3462095671981782</v>
      </c>
      <c r="J59">
        <v>4.3515069132760011</v>
      </c>
      <c r="K59">
        <v>112.51979970509974</v>
      </c>
      <c r="L59">
        <v>33.369241894350978</v>
      </c>
      <c r="M59">
        <v>73.440009196878862</v>
      </c>
      <c r="N59">
        <v>67.753221243956347</v>
      </c>
      <c r="O59">
        <v>1.908787097520356</v>
      </c>
      <c r="P59">
        <v>5.4820134397537963</v>
      </c>
      <c r="Q59">
        <v>2.9276080228541175</v>
      </c>
      <c r="R59">
        <v>3.173023891890201</v>
      </c>
      <c r="S59">
        <v>87.095024350316748</v>
      </c>
      <c r="T59">
        <v>40</v>
      </c>
      <c r="U59">
        <v>69.123850596391975</v>
      </c>
      <c r="V59">
        <v>23.887375101891866</v>
      </c>
      <c r="W59">
        <v>1.739828162492655</v>
      </c>
      <c r="X59">
        <v>4.0275317186354842</v>
      </c>
      <c r="Y59">
        <v>2.8586275626423698</v>
      </c>
      <c r="Z59">
        <v>2.800740654093095</v>
      </c>
      <c r="AA59" t="str">
        <f>SimData!$T$8</f>
        <v>SB Yield 1</v>
      </c>
      <c r="AS59" s="81">
        <f>ABS((CORREL(SimData!$T$9:$T$108,SimData!$U$9:$U$108)-SimData!$AT$26)/((1-CORREL(SimData!$T$9:$T$108,SimData!$U$9:$U$108)^2)/(COUNT(SimData!$U$9:$U$108)-2))^0.5)</f>
        <v>1.2477919441344374</v>
      </c>
      <c r="AT59" s="81">
        <f>ABS((CORREL(SimData!$T$9:$T$108,SimData!$V$9:$V$108)-SimData!$AU$26)/((1-CORREL(SimData!$T$9:$T$108,SimData!$V$9:$V$108)^2)/(COUNT(SimData!$V$9:$V$108)-2))^0.5)</f>
        <v>1.3016900785737031</v>
      </c>
      <c r="AU59" s="81">
        <f>ABS((CORREL(SimData!$T$9:$T$108,SimData!$W$9:$W$108)-SimData!$AV$26)/((1-CORREL(SimData!$T$9:$T$108,SimData!$W$9:$W$108)^2)/(COUNT(SimData!$W$9:$W$108)-2))^0.5)</f>
        <v>0.41098007477866499</v>
      </c>
      <c r="AV59" s="81">
        <f>ABS((CORREL(SimData!$T$9:$T$108,SimData!$X$9:$X$108)-SimData!$AW$26)/((1-CORREL(SimData!$T$9:$T$108,SimData!$X$9:$X$108)^2)/(COUNT(SimData!$X$9:$X$108)-2))^0.5)</f>
        <v>0.30263851867365593</v>
      </c>
      <c r="AW59" s="81">
        <f>ABS((CORREL(SimData!$T$9:$T$108,SimData!$Y$9:$Y$108)-SimData!$AX$26)/((1-CORREL(SimData!$T$9:$T$108,SimData!$Y$9:$Y$108)^2)/(COUNT(SimData!$Y$9:$Y$108)-2))^0.5)</f>
        <v>0.43863432909685979</v>
      </c>
      <c r="AX59" s="81">
        <f>ABS((CORREL(SimData!$T$9:$T$108,SimData!$Z$9:$Z$108)-SimData!$AY$26)/((1-CORREL(SimData!$T$9:$T$108,SimData!$Z$9:$Z$108)^2)/(COUNT(SimData!$Z$9:$Z$108)-2))^0.5)</f>
        <v>0.76180730607216418</v>
      </c>
      <c r="AY59" s="82"/>
      <c r="AZ59" s="82"/>
      <c r="BA59" s="7"/>
      <c r="BB59" s="7"/>
      <c r="BC59" s="7"/>
      <c r="BD59" s="7"/>
      <c r="BE59" s="7"/>
      <c r="BF59" s="7"/>
      <c r="BG59" s="7"/>
      <c r="BH59" s="7"/>
      <c r="BI59" s="7"/>
      <c r="BJ59" s="7"/>
      <c r="BK59" s="7"/>
      <c r="BL59" s="7"/>
      <c r="BM59" s="7"/>
      <c r="BN59" s="7"/>
      <c r="BO59" s="7"/>
      <c r="BP59" s="7"/>
      <c r="BQ59" s="7"/>
      <c r="BR59" s="7"/>
      <c r="BS59" s="7"/>
      <c r="BT59" s="7"/>
    </row>
    <row r="60" spans="1:72">
      <c r="A60">
        <v>52</v>
      </c>
      <c r="B60">
        <v>214501.75305713003</v>
      </c>
      <c r="C60">
        <v>86.676377151802185</v>
      </c>
      <c r="D60">
        <v>28.782866968098368</v>
      </c>
      <c r="E60">
        <v>49.9392</v>
      </c>
      <c r="F60">
        <v>23.181889042906541</v>
      </c>
      <c r="G60">
        <v>2.1375369094836643</v>
      </c>
      <c r="H60">
        <v>5.0960488963649206</v>
      </c>
      <c r="I60">
        <v>3.5600241782748054</v>
      </c>
      <c r="J60">
        <v>3.524656465752269</v>
      </c>
      <c r="K60">
        <v>115.77585926114897</v>
      </c>
      <c r="L60">
        <v>45.958838508630265</v>
      </c>
      <c r="M60">
        <v>57.629160902296121</v>
      </c>
      <c r="N60">
        <v>75.735850976493083</v>
      </c>
      <c r="O60">
        <v>2.2446823567275866</v>
      </c>
      <c r="P60">
        <v>5.5685416647975181</v>
      </c>
      <c r="Q60">
        <v>3.1787403431584003</v>
      </c>
      <c r="R60">
        <v>3.4297264729614581</v>
      </c>
      <c r="S60">
        <v>114.58735584477498</v>
      </c>
      <c r="T60">
        <v>32.354988850460231</v>
      </c>
      <c r="U60">
        <v>51.376087657546492</v>
      </c>
      <c r="V60">
        <v>75.000024799484279</v>
      </c>
      <c r="W60">
        <v>2.0298247666334097</v>
      </c>
      <c r="X60">
        <v>5.3446263755436938</v>
      </c>
      <c r="Y60">
        <v>3.0823462414578593</v>
      </c>
      <c r="Z60">
        <v>3.1845663740188987</v>
      </c>
      <c r="AA60" t="str">
        <f>SimData!$U$8</f>
        <v>WH Yield 1</v>
      </c>
      <c r="AT60" s="81">
        <f>ABS((CORREL(SimData!$U$9:$U$108,SimData!$V$9:$V$108)-SimData!$AU$27)/((1-CORREL(SimData!$U$9:$U$108,SimData!$V$9:$V$108)^2)/(COUNT(SimData!$V$9:$V$108)-2))^0.5)</f>
        <v>0.55737940053569834</v>
      </c>
      <c r="AU60" s="81">
        <f>ABS((CORREL(SimData!$U$9:$U$108,SimData!$W$9:$W$108)-SimData!$AV$27)/((1-CORREL(SimData!$U$9:$U$108,SimData!$W$9:$W$108)^2)/(COUNT(SimData!$W$9:$W$108)-2))^0.5)</f>
        <v>1.5872872614889295</v>
      </c>
      <c r="AV60" s="81">
        <f>ABS((CORREL(SimData!$U$9:$U$108,SimData!$X$9:$X$108)-SimData!$AW$27)/((1-CORREL(SimData!$U$9:$U$108,SimData!$X$9:$X$108)^2)/(COUNT(SimData!$X$9:$X$108)-2))^0.5)</f>
        <v>2.588610851288915</v>
      </c>
      <c r="AW60" s="81">
        <f>ABS((CORREL(SimData!$U$9:$U$108,SimData!$Y$9:$Y$108)-SimData!$AX$27)/((1-CORREL(SimData!$U$9:$U$108,SimData!$Y$9:$Y$108)^2)/(COUNT(SimData!$Y$9:$Y$108)-2))^0.5)</f>
        <v>1.806386918868883</v>
      </c>
      <c r="AX60" s="81">
        <f>ABS((CORREL(SimData!$U$9:$U$108,SimData!$Z$9:$Z$108)-SimData!$AY$27)/((1-CORREL(SimData!$U$9:$U$108,SimData!$Z$9:$Z$108)^2)/(COUNT(SimData!$Z$9:$Z$108)-2))^0.5)</f>
        <v>0.88929780839844408</v>
      </c>
      <c r="AY60" s="82"/>
      <c r="AZ60" s="82"/>
      <c r="BA60" s="7"/>
      <c r="BB60" s="7"/>
      <c r="BC60" s="7"/>
      <c r="BD60" s="7"/>
      <c r="BE60" s="7"/>
      <c r="BF60" s="7"/>
      <c r="BG60" s="7"/>
      <c r="BH60" s="7"/>
      <c r="BI60" s="7"/>
      <c r="BJ60" s="7"/>
      <c r="BK60" s="7"/>
      <c r="BL60" s="7"/>
      <c r="BM60" s="7"/>
      <c r="BN60" s="7"/>
      <c r="BO60" s="7"/>
      <c r="BP60" s="7"/>
      <c r="BQ60" s="7"/>
      <c r="BR60" s="7"/>
      <c r="BS60" s="7"/>
      <c r="BT60" s="7"/>
    </row>
    <row r="61" spans="1:72">
      <c r="A61">
        <v>53</v>
      </c>
      <c r="B61">
        <v>234069.9941182271</v>
      </c>
      <c r="C61">
        <v>161.36466886480156</v>
      </c>
      <c r="D61">
        <v>42.231196586599147</v>
      </c>
      <c r="E61">
        <v>49.9392</v>
      </c>
      <c r="F61">
        <v>69.943005543645398</v>
      </c>
      <c r="G61">
        <v>2.3147888984026399</v>
      </c>
      <c r="H61">
        <v>6.0863893455897955</v>
      </c>
      <c r="I61">
        <v>3.1860235209744365</v>
      </c>
      <c r="J61">
        <v>3.5673406217620038</v>
      </c>
      <c r="K61">
        <v>129.38883776894139</v>
      </c>
      <c r="L61">
        <v>46.704689452382844</v>
      </c>
      <c r="M61">
        <v>51</v>
      </c>
      <c r="N61">
        <v>61.954663968170777</v>
      </c>
      <c r="O61">
        <v>1.9101727608511194</v>
      </c>
      <c r="P61">
        <v>4.3160926956642856</v>
      </c>
      <c r="Q61">
        <v>2.6481998688602908</v>
      </c>
      <c r="R61">
        <v>3.2580087415398293</v>
      </c>
      <c r="S61">
        <v>104.62596722065257</v>
      </c>
      <c r="T61">
        <v>37.860671624424171</v>
      </c>
      <c r="U61">
        <v>52.643323760879468</v>
      </c>
      <c r="V61">
        <v>56.586044092124425</v>
      </c>
      <c r="W61">
        <v>2.0518280540465623</v>
      </c>
      <c r="X61">
        <v>4.8181808231013017</v>
      </c>
      <c r="Y61">
        <v>3.5050880304042358</v>
      </c>
      <c r="Z61">
        <v>3.2750746125951893</v>
      </c>
      <c r="AA61" t="str">
        <f>SimData!$V$8</f>
        <v>GS Yield 1</v>
      </c>
      <c r="AU61" s="81">
        <f>ABS((CORREL(SimData!$V$9:$V$108,SimData!$W$9:$W$108)-SimData!$AV$28)/((1-CORREL(SimData!$V$9:$V$108,SimData!$W$9:$W$108)^2)/(COUNT(SimData!$W$9:$W$108)-2))^0.5)</f>
        <v>0.80814792175827077</v>
      </c>
      <c r="AV61" s="81">
        <f>ABS((CORREL(SimData!$V$9:$V$108,SimData!$X$9:$X$108)-SimData!$AW$28)/((1-CORREL(SimData!$V$9:$V$108,SimData!$X$9:$X$108)^2)/(COUNT(SimData!$X$9:$X$108)-2))^0.5)</f>
        <v>1.2351828036317163</v>
      </c>
      <c r="AW61" s="81">
        <f>ABS((CORREL(SimData!$V$9:$V$108,SimData!$Y$9:$Y$108)-SimData!$AX$28)/((1-CORREL(SimData!$V$9:$V$108,SimData!$Y$9:$Y$108)^2)/(COUNT(SimData!$Y$9:$Y$108)-2))^0.5)</f>
        <v>3.7421093551732183E-2</v>
      </c>
      <c r="AX61" s="81">
        <f>ABS((CORREL(SimData!$V$9:$V$108,SimData!$Z$9:$Z$108)-SimData!$AY$28)/((1-CORREL(SimData!$V$9:$V$108,SimData!$Z$9:$Z$108)^2)/(COUNT(SimData!$Z$9:$Z$108)-2))^0.5)</f>
        <v>0.94398634095823863</v>
      </c>
      <c r="AY61" s="82"/>
      <c r="AZ61" s="82"/>
      <c r="BA61" s="7"/>
      <c r="BB61" s="7"/>
      <c r="BC61" s="7"/>
      <c r="BD61" s="7"/>
      <c r="BE61" s="7"/>
      <c r="BF61" s="7"/>
      <c r="BG61" s="7"/>
      <c r="BH61" s="7"/>
      <c r="BI61" s="7"/>
      <c r="BJ61" s="7"/>
      <c r="BK61" s="7"/>
      <c r="BL61" s="7"/>
      <c r="BM61" s="7"/>
      <c r="BN61" s="7"/>
      <c r="BO61" s="7"/>
      <c r="BP61" s="7"/>
      <c r="BQ61" s="7"/>
      <c r="BR61" s="7"/>
      <c r="BS61" s="7"/>
      <c r="BT61" s="7"/>
    </row>
    <row r="62" spans="1:72">
      <c r="A62">
        <v>54</v>
      </c>
      <c r="B62">
        <v>186613.57638100549</v>
      </c>
      <c r="C62">
        <v>120.98575283407865</v>
      </c>
      <c r="D62">
        <v>29.763356430033863</v>
      </c>
      <c r="E62">
        <v>49.9392</v>
      </c>
      <c r="F62">
        <v>53.985640304787808</v>
      </c>
      <c r="G62">
        <v>2.1007778338709873</v>
      </c>
      <c r="H62">
        <v>5.0364043589405059</v>
      </c>
      <c r="I62">
        <v>3.030963975566245</v>
      </c>
      <c r="J62">
        <v>3.473823026833585</v>
      </c>
      <c r="K62">
        <v>113.59745511368355</v>
      </c>
      <c r="L62">
        <v>35.719336244067065</v>
      </c>
      <c r="M62">
        <v>50.168697908225475</v>
      </c>
      <c r="N62">
        <v>51.243809624672515</v>
      </c>
      <c r="O62">
        <v>2.1095824101580383</v>
      </c>
      <c r="P62">
        <v>4.8232453360343825</v>
      </c>
      <c r="Q62">
        <v>3.4414333396623693</v>
      </c>
      <c r="R62">
        <v>3.448204563851927</v>
      </c>
      <c r="S62">
        <v>110.98959345787249</v>
      </c>
      <c r="T62">
        <v>28.36165040708191</v>
      </c>
      <c r="U62">
        <v>47.576274339122214</v>
      </c>
      <c r="V62">
        <v>31.371692086240465</v>
      </c>
      <c r="W62">
        <v>1.8769724013589653</v>
      </c>
      <c r="X62">
        <v>4.0319818965328693</v>
      </c>
      <c r="Y62">
        <v>2.8586275626423698</v>
      </c>
      <c r="Z62">
        <v>3.2463709889301762</v>
      </c>
      <c r="AA62" t="str">
        <f>SimData!$W$8</f>
        <v>CN Price 1</v>
      </c>
      <c r="AV62" s="81">
        <f>ABS((CORREL(SimData!$W$9:$W$108,SimData!$X$9:$X$108)-SimData!$AW$29)/((1-CORREL(SimData!$W$9:$W$108,SimData!$X$9:$X$108)^2)/(COUNT(SimData!$X$9:$X$108)-2))^0.5)</f>
        <v>0.44195523080924443</v>
      </c>
      <c r="AW62" s="81">
        <f>ABS((CORREL(SimData!$W$9:$W$108,SimData!$Y$9:$Y$108)-SimData!$AX$29)/((1-CORREL(SimData!$W$9:$W$108,SimData!$Y$9:$Y$108)^2)/(COUNT(SimData!$Y$9:$Y$108)-2))^0.5)</f>
        <v>0.92272086462356506</v>
      </c>
      <c r="AX62" s="81">
        <f>ABS((CORREL(SimData!$W$9:$W$108,SimData!$Z$9:$Z$108)-SimData!$AY$29)/((1-CORREL(SimData!$W$9:$W$108,SimData!$Z$9:$Z$108)^2)/(COUNT(SimData!$Z$9:$Z$108)-2))^0.5)</f>
        <v>1.1059138995408624</v>
      </c>
      <c r="AY62" s="82"/>
      <c r="AZ62" s="82"/>
      <c r="BA62" s="7"/>
      <c r="BB62" s="7"/>
      <c r="BC62" s="7"/>
      <c r="BD62" s="7"/>
      <c r="BE62" s="7"/>
      <c r="BF62" s="7"/>
      <c r="BG62" s="7"/>
      <c r="BH62" s="7"/>
      <c r="BI62" s="7"/>
      <c r="BJ62" s="7"/>
      <c r="BK62" s="7"/>
      <c r="BL62" s="7"/>
      <c r="BM62" s="7"/>
      <c r="BN62" s="7"/>
      <c r="BO62" s="7"/>
      <c r="BP62" s="7"/>
      <c r="BQ62" s="7"/>
      <c r="BR62" s="7"/>
      <c r="BS62" s="7"/>
      <c r="BT62" s="7"/>
    </row>
    <row r="63" spans="1:72">
      <c r="A63">
        <v>55</v>
      </c>
      <c r="B63">
        <v>173811.2450018815</v>
      </c>
      <c r="C63">
        <v>117.59266749067409</v>
      </c>
      <c r="D63">
        <v>29.672849647352194</v>
      </c>
      <c r="E63">
        <v>49.9392</v>
      </c>
      <c r="F63">
        <v>46.05812526291065</v>
      </c>
      <c r="G63">
        <v>2.0183655882153513</v>
      </c>
      <c r="H63">
        <v>4.7540627551830479</v>
      </c>
      <c r="I63">
        <v>2.3572758463127652</v>
      </c>
      <c r="J63">
        <v>3.5082626201238893</v>
      </c>
      <c r="K63">
        <v>116.18346369909318</v>
      </c>
      <c r="L63">
        <v>27.075746513401374</v>
      </c>
      <c r="M63">
        <v>46.919997934321998</v>
      </c>
      <c r="N63">
        <v>61.66632889761604</v>
      </c>
      <c r="O63">
        <v>1.8084053621147571</v>
      </c>
      <c r="P63">
        <v>4.1104082770777977</v>
      </c>
      <c r="Q63">
        <v>2.2220666677295506</v>
      </c>
      <c r="R63">
        <v>3.1802654555838714</v>
      </c>
      <c r="S63">
        <v>112.18941356542109</v>
      </c>
      <c r="T63">
        <v>43.447820210586258</v>
      </c>
      <c r="U63">
        <v>51.990702141346176</v>
      </c>
      <c r="V63">
        <v>25.734275596683901</v>
      </c>
      <c r="W63">
        <v>2.0034787158348619</v>
      </c>
      <c r="X63">
        <v>4.0301617576679289</v>
      </c>
      <c r="Y63">
        <v>2.9020793106819105</v>
      </c>
      <c r="Z63">
        <v>3.3236873194668521</v>
      </c>
      <c r="AA63" t="str">
        <f>SimData!$X$8</f>
        <v>SB Price 1</v>
      </c>
      <c r="AW63" s="81">
        <f>ABS((CORREL(SimData!$X$9:$X$108,SimData!$Y$9:$Y$108)-SimData!$AX$30)/((1-CORREL(SimData!$X$9:$X$108,SimData!$Y$9:$Y$108)^2)/(COUNT(SimData!$Y$9:$Y$108)-2))^0.5)</f>
        <v>1.7089366755124997</v>
      </c>
      <c r="AX63" s="81">
        <f>ABS((CORREL(SimData!$X$9:$X$108,SimData!$Z$9:$Z$108)-SimData!$AY$30)/((1-CORREL(SimData!$X$9:$X$108,SimData!$Z$9:$Z$108)^2)/(COUNT(SimData!$Z$9:$Z$108)-2))^0.5)</f>
        <v>0.21549191643438609</v>
      </c>
      <c r="AY63" s="82"/>
      <c r="AZ63" s="7"/>
      <c r="BA63" s="7"/>
      <c r="BB63" s="7"/>
      <c r="BC63" s="7"/>
      <c r="BD63" s="7"/>
      <c r="BE63" s="7"/>
      <c r="BF63" s="7"/>
      <c r="BG63" s="7"/>
      <c r="BH63" s="7"/>
      <c r="BI63" s="7"/>
      <c r="BJ63" s="7"/>
      <c r="BK63" s="7"/>
      <c r="BL63" s="7"/>
      <c r="BM63" s="7"/>
      <c r="BN63" s="7"/>
      <c r="BO63" s="7"/>
      <c r="BP63" s="7"/>
      <c r="BQ63" s="7"/>
      <c r="BR63" s="7"/>
      <c r="BS63" s="7"/>
      <c r="BT63" s="7"/>
    </row>
    <row r="64" spans="1:72">
      <c r="A64">
        <v>56</v>
      </c>
      <c r="B64">
        <v>203456.53843528291</v>
      </c>
      <c r="C64">
        <v>114.97550833301948</v>
      </c>
      <c r="D64">
        <v>39.624189327393786</v>
      </c>
      <c r="E64">
        <v>63.58729428171457</v>
      </c>
      <c r="F64">
        <v>61.201103393132421</v>
      </c>
      <c r="G64">
        <v>1.7116139241998944</v>
      </c>
      <c r="H64">
        <v>4.1334561154859939</v>
      </c>
      <c r="I64">
        <v>1.9796788928702314</v>
      </c>
      <c r="J64">
        <v>3.1092091617359934</v>
      </c>
      <c r="K64">
        <v>159.27061288700321</v>
      </c>
      <c r="L64">
        <v>47.078824480498739</v>
      </c>
      <c r="M64">
        <v>48.96</v>
      </c>
      <c r="N64">
        <v>60.824439062773358</v>
      </c>
      <c r="O64">
        <v>1.8395945782054119</v>
      </c>
      <c r="P64">
        <v>4.2517928002553091</v>
      </c>
      <c r="Q64">
        <v>2.557532706166822</v>
      </c>
      <c r="R64">
        <v>3.2401121805171869</v>
      </c>
      <c r="S64">
        <v>111.14654901161867</v>
      </c>
      <c r="T64">
        <v>40</v>
      </c>
      <c r="U64">
        <v>67.585348593486543</v>
      </c>
      <c r="V64">
        <v>60.532908928801533</v>
      </c>
      <c r="W64">
        <v>1.7963514882320712</v>
      </c>
      <c r="X64">
        <v>4.7758148888516994</v>
      </c>
      <c r="Y64">
        <v>2.6819614139465466</v>
      </c>
      <c r="Z64">
        <v>2.8725674465486186</v>
      </c>
      <c r="AA64" t="str">
        <f>SimData!$Y$8</f>
        <v>WH Price 1</v>
      </c>
      <c r="AX64" s="81">
        <f>ABS((CORREL(SimData!$Y$9:$Y$108,SimData!$Z$9:$Z$108)-SimData!$AY$31)/((1-CORREL(SimData!$Y$9:$Y$108,SimData!$Z$9:$Z$108)^2)/(COUNT(SimData!$Z$9:$Z$108)-2))^0.5)</f>
        <v>0.99813710037498504</v>
      </c>
      <c r="AY64" s="82"/>
      <c r="AZ64" s="7"/>
      <c r="BA64" s="7"/>
      <c r="BB64" s="7"/>
      <c r="BC64" s="7"/>
      <c r="BD64" s="7"/>
      <c r="BE64" s="7"/>
      <c r="BF64" s="7"/>
      <c r="BG64" s="7"/>
      <c r="BH64" s="7"/>
      <c r="BI64" s="7"/>
      <c r="BJ64" s="7"/>
      <c r="BK64" s="7"/>
      <c r="BL64" s="7"/>
      <c r="BM64" s="7"/>
      <c r="BN64" s="7"/>
      <c r="BO64" s="7"/>
      <c r="BP64" s="7"/>
      <c r="BQ64" s="7"/>
      <c r="BR64" s="7"/>
      <c r="BS64" s="7"/>
      <c r="BT64" s="7"/>
    </row>
    <row r="65" spans="1:72">
      <c r="A65">
        <v>57</v>
      </c>
      <c r="B65">
        <v>187966.5738290594</v>
      </c>
      <c r="C65">
        <v>100.17580639857881</v>
      </c>
      <c r="D65">
        <v>27.742032092645331</v>
      </c>
      <c r="E65">
        <v>52.02</v>
      </c>
      <c r="F65">
        <v>17.435611723476395</v>
      </c>
      <c r="G65">
        <v>2.516417893573355</v>
      </c>
      <c r="H65">
        <v>4.9684194535724302</v>
      </c>
      <c r="I65">
        <v>4.0204375025481882</v>
      </c>
      <c r="J65">
        <v>4.8953744310699996</v>
      </c>
      <c r="K65">
        <v>168.30003960158339</v>
      </c>
      <c r="L65">
        <v>47.940009405477007</v>
      </c>
      <c r="M65">
        <v>48.96</v>
      </c>
      <c r="N65">
        <v>60.745807784948788</v>
      </c>
      <c r="O65">
        <v>1.7255745904148072</v>
      </c>
      <c r="P65">
        <v>4.1104082443335681</v>
      </c>
      <c r="Q65">
        <v>2.5265774948927504</v>
      </c>
      <c r="R65">
        <v>3.1578969998205504</v>
      </c>
      <c r="S65">
        <v>116.78705867496031</v>
      </c>
      <c r="T65">
        <v>29.215320466781357</v>
      </c>
      <c r="U65">
        <v>60.199162315377471</v>
      </c>
      <c r="V65">
        <v>49.707983316735138</v>
      </c>
      <c r="W65">
        <v>1.639935097492111</v>
      </c>
      <c r="X65">
        <v>3.9445952770817576</v>
      </c>
      <c r="Y65">
        <v>2.4375859165650589</v>
      </c>
      <c r="Z65">
        <v>2.7077789894835922</v>
      </c>
      <c r="AA65" s="7"/>
      <c r="AB65" s="7"/>
      <c r="AC65" s="7"/>
      <c r="AD65" s="7"/>
      <c r="AE65" s="7"/>
      <c r="AF65" s="7"/>
      <c r="AG65" s="7"/>
      <c r="AH65" s="7"/>
      <c r="AI65" s="7"/>
      <c r="AJ65" s="7"/>
      <c r="AK65" s="7"/>
      <c r="AL65" s="7"/>
      <c r="AM65" s="7"/>
      <c r="AN65" s="7"/>
      <c r="AO65" s="7"/>
      <c r="AP65" s="7"/>
      <c r="AQ65" s="7"/>
      <c r="AR65" s="7"/>
      <c r="AS65" s="7"/>
      <c r="AT65" s="7"/>
      <c r="AU65" s="7"/>
      <c r="AV65" s="7"/>
      <c r="AW65" s="7"/>
      <c r="AX65" s="7"/>
      <c r="AY65" s="82"/>
      <c r="AZ65" s="7"/>
      <c r="BA65" s="7"/>
      <c r="BB65" s="7"/>
      <c r="BC65" s="7"/>
      <c r="BD65" s="7"/>
      <c r="BE65" s="7"/>
      <c r="BF65" s="7"/>
      <c r="BG65" s="7"/>
      <c r="BH65" s="7"/>
      <c r="BI65" s="7"/>
      <c r="BJ65" s="7"/>
      <c r="BK65" s="7"/>
      <c r="BL65" s="7"/>
      <c r="BM65" s="7"/>
      <c r="BN65" s="7"/>
      <c r="BO65" s="7"/>
      <c r="BP65" s="7"/>
      <c r="BQ65" s="7"/>
      <c r="BR65" s="7"/>
      <c r="BS65" s="7"/>
      <c r="BT65" s="7"/>
    </row>
    <row r="66" spans="1:72">
      <c r="A66">
        <v>58</v>
      </c>
      <c r="B66">
        <v>229312.34558726588</v>
      </c>
      <c r="C66">
        <v>128.53075449031223</v>
      </c>
      <c r="D66">
        <v>41.616</v>
      </c>
      <c r="E66">
        <v>49.9392</v>
      </c>
      <c r="F66">
        <v>76.012999820307343</v>
      </c>
      <c r="G66">
        <v>1.7138523352208319</v>
      </c>
      <c r="H66">
        <v>4.1989701011811107</v>
      </c>
      <c r="I66">
        <v>2.3955439852487692</v>
      </c>
      <c r="J66">
        <v>3.1456909851862118</v>
      </c>
      <c r="K66">
        <v>161.35972969551452</v>
      </c>
      <c r="L66">
        <v>40.799999999999997</v>
      </c>
      <c r="M66">
        <v>48.96</v>
      </c>
      <c r="N66">
        <v>61.166030163514108</v>
      </c>
      <c r="O66">
        <v>2.0958969492855037</v>
      </c>
      <c r="P66">
        <v>5.5633100005152443</v>
      </c>
      <c r="Q66">
        <v>3.6824709531377162</v>
      </c>
      <c r="R66">
        <v>3.3584405537447353</v>
      </c>
      <c r="S66">
        <v>148.45143073403503</v>
      </c>
      <c r="T66">
        <v>44.51543095829323</v>
      </c>
      <c r="U66">
        <v>48</v>
      </c>
      <c r="V66">
        <v>66.720719261180506</v>
      </c>
      <c r="W66">
        <v>1.9723460573416189</v>
      </c>
      <c r="X66">
        <v>4.0363223279342817</v>
      </c>
      <c r="Y66">
        <v>2.6870343768709568</v>
      </c>
      <c r="Z66">
        <v>3.2526663657284418</v>
      </c>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row>
    <row r="67" spans="1:72">
      <c r="A67">
        <v>59</v>
      </c>
      <c r="B67">
        <v>193979.60584380184</v>
      </c>
      <c r="C67">
        <v>121.02121430557015</v>
      </c>
      <c r="D67">
        <v>46.137193195654312</v>
      </c>
      <c r="E67">
        <v>50.267779519582689</v>
      </c>
      <c r="F67">
        <v>33.532689249998413</v>
      </c>
      <c r="G67">
        <v>1.8274025105647815</v>
      </c>
      <c r="H67">
        <v>4.0020556333425565</v>
      </c>
      <c r="I67">
        <v>3.0136298405466979</v>
      </c>
      <c r="J67">
        <v>3.2029799905975795</v>
      </c>
      <c r="K67">
        <v>104.28035676292662</v>
      </c>
      <c r="L67">
        <v>41.1637871252452</v>
      </c>
      <c r="M67">
        <v>53.418445429954204</v>
      </c>
      <c r="N67">
        <v>9.535767318189686</v>
      </c>
      <c r="O67">
        <v>2.2454693022704517</v>
      </c>
      <c r="P67">
        <v>4.9819745950379515</v>
      </c>
      <c r="Q67">
        <v>3.715539253549057</v>
      </c>
      <c r="R67">
        <v>3.4615595532434074</v>
      </c>
      <c r="S67">
        <v>104.63205641519878</v>
      </c>
      <c r="T67">
        <v>40</v>
      </c>
      <c r="U67">
        <v>50</v>
      </c>
      <c r="V67">
        <v>60.591225717774186</v>
      </c>
      <c r="W67">
        <v>2.2312580364096206</v>
      </c>
      <c r="X67">
        <v>5.3704405249658578</v>
      </c>
      <c r="Y67">
        <v>2.8953309837758385</v>
      </c>
      <c r="Z67">
        <v>3.3348569448521403</v>
      </c>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row>
    <row r="68" spans="1:72">
      <c r="A68">
        <v>60</v>
      </c>
      <c r="B68">
        <v>209877.90665322152</v>
      </c>
      <c r="C68">
        <v>101.76465470120546</v>
      </c>
      <c r="D68">
        <v>44.597212770539812</v>
      </c>
      <c r="E68">
        <v>52.500929644353135</v>
      </c>
      <c r="F68">
        <v>44.389809867038174</v>
      </c>
      <c r="G68">
        <v>2.4887637668031664</v>
      </c>
      <c r="H68">
        <v>5.4809230127343023</v>
      </c>
      <c r="I68">
        <v>4.146865307570514</v>
      </c>
      <c r="J68">
        <v>3.500359182576227</v>
      </c>
      <c r="K68">
        <v>81.599976667282007</v>
      </c>
      <c r="L68">
        <v>38.640032048465741</v>
      </c>
      <c r="M68">
        <v>48.984016468455778</v>
      </c>
      <c r="N68">
        <v>5.5799559965310648</v>
      </c>
      <c r="O68">
        <v>2.4627527265471612</v>
      </c>
      <c r="P68">
        <v>5.362007545032907</v>
      </c>
      <c r="Q68">
        <v>3.720473088880409</v>
      </c>
      <c r="R68">
        <v>4.2991614554479192</v>
      </c>
      <c r="S68">
        <v>132.57482339881994</v>
      </c>
      <c r="T68">
        <v>45.1136836327683</v>
      </c>
      <c r="U68">
        <v>50.343930695336752</v>
      </c>
      <c r="V68">
        <v>60.932938803241818</v>
      </c>
      <c r="W68">
        <v>2.0545423804145329</v>
      </c>
      <c r="X68">
        <v>4.0999628692878307</v>
      </c>
      <c r="Y68">
        <v>3.4003345705470749</v>
      </c>
      <c r="Z68">
        <v>3.2859613237556102</v>
      </c>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row>
    <row r="69" spans="1:72">
      <c r="A69">
        <v>61</v>
      </c>
      <c r="B69">
        <v>207660.3304396102</v>
      </c>
      <c r="C69">
        <v>119.13863011960558</v>
      </c>
      <c r="D69">
        <v>41.259851308114058</v>
      </c>
      <c r="E69">
        <v>49.9392</v>
      </c>
      <c r="F69">
        <v>31.871347575815232</v>
      </c>
      <c r="G69">
        <v>2.0946333256363499</v>
      </c>
      <c r="H69">
        <v>4.1424878652246626</v>
      </c>
      <c r="I69">
        <v>2.349654027134239</v>
      </c>
      <c r="J69">
        <v>3.9076316016267709</v>
      </c>
      <c r="K69">
        <v>158.89655779926974</v>
      </c>
      <c r="L69">
        <v>29.172019614360909</v>
      </c>
      <c r="M69">
        <v>48.18880969201237</v>
      </c>
      <c r="N69">
        <v>76.500001426393297</v>
      </c>
      <c r="O69">
        <v>1.6857707270259514</v>
      </c>
      <c r="P69">
        <v>4.110408288334737</v>
      </c>
      <c r="Q69">
        <v>2.2220667191626631</v>
      </c>
      <c r="R69">
        <v>3.0894251055414617</v>
      </c>
      <c r="S69">
        <v>165.0000220535552</v>
      </c>
      <c r="T69">
        <v>47.000007355802339</v>
      </c>
      <c r="U69">
        <v>48</v>
      </c>
      <c r="V69">
        <v>75.000024102735026</v>
      </c>
      <c r="W69">
        <v>1.8711498199775796</v>
      </c>
      <c r="X69">
        <v>4.7729540660019296</v>
      </c>
      <c r="Y69">
        <v>2.5550656870118695</v>
      </c>
      <c r="Z69">
        <v>3.034347631153949</v>
      </c>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row>
    <row r="70" spans="1:72">
      <c r="A70">
        <v>62</v>
      </c>
      <c r="B70">
        <v>205599.08744365591</v>
      </c>
      <c r="C70">
        <v>109.2756715909062</v>
      </c>
      <c r="D70">
        <v>48.898800186261745</v>
      </c>
      <c r="E70">
        <v>74.90880485083494</v>
      </c>
      <c r="F70">
        <v>44.698984826089784</v>
      </c>
      <c r="G70">
        <v>1.9336261683380407</v>
      </c>
      <c r="H70">
        <v>5.731525537734079</v>
      </c>
      <c r="I70">
        <v>2.7915246927247215</v>
      </c>
      <c r="J70">
        <v>3.1541837950111629</v>
      </c>
      <c r="K70">
        <v>140.17984089218896</v>
      </c>
      <c r="L70">
        <v>36.914106780192952</v>
      </c>
      <c r="M70">
        <v>46.919997273615806</v>
      </c>
      <c r="N70">
        <v>62.070421868714043</v>
      </c>
      <c r="O70">
        <v>2.1327030700565759</v>
      </c>
      <c r="P70">
        <v>4.7561336934643093</v>
      </c>
      <c r="Q70">
        <v>3.2278285497708303</v>
      </c>
      <c r="R70">
        <v>3.4851294456210882</v>
      </c>
      <c r="S70">
        <v>86.353825086306742</v>
      </c>
      <c r="T70">
        <v>26.331611159153219</v>
      </c>
      <c r="U70">
        <v>67.479203603395547</v>
      </c>
      <c r="V70">
        <v>11.21076144236303</v>
      </c>
      <c r="W70">
        <v>2.0857206813184854</v>
      </c>
      <c r="X70">
        <v>5.0067613371151998</v>
      </c>
      <c r="Y70">
        <v>3.6209286699028014</v>
      </c>
      <c r="Z70">
        <v>3.2915889330469725</v>
      </c>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row>
    <row r="71" spans="1:72">
      <c r="A71">
        <v>63</v>
      </c>
      <c r="B71">
        <v>258118.43284977385</v>
      </c>
      <c r="C71">
        <v>161.78263824692371</v>
      </c>
      <c r="D71">
        <v>48.043575595443009</v>
      </c>
      <c r="E71">
        <v>71.162568373960767</v>
      </c>
      <c r="F71">
        <v>63.227505831003363</v>
      </c>
      <c r="G71">
        <v>2.6728444030566174</v>
      </c>
      <c r="H71">
        <v>6.1528107062608184</v>
      </c>
      <c r="I71">
        <v>4.1468649213340782</v>
      </c>
      <c r="J71">
        <v>3.6123505410274759</v>
      </c>
      <c r="K71">
        <v>150.54533701623595</v>
      </c>
      <c r="L71">
        <v>47.051052413279137</v>
      </c>
      <c r="M71">
        <v>48.96</v>
      </c>
      <c r="N71">
        <v>74.134143089277359</v>
      </c>
      <c r="O71">
        <v>1.911026454552371</v>
      </c>
      <c r="P71">
        <v>5.5541237912914356</v>
      </c>
      <c r="Q71">
        <v>2.9372152619589986</v>
      </c>
      <c r="R71">
        <v>3.1765277810439172</v>
      </c>
      <c r="S71">
        <v>112.55128007708707</v>
      </c>
      <c r="T71">
        <v>44.764810476268849</v>
      </c>
      <c r="U71">
        <v>50.606115592712918</v>
      </c>
      <c r="V71">
        <v>59.451672155944856</v>
      </c>
      <c r="W71">
        <v>1.8022123787199451</v>
      </c>
      <c r="X71">
        <v>4.041684218044157</v>
      </c>
      <c r="Y71">
        <v>2.5019174862683684</v>
      </c>
      <c r="Z71">
        <v>3.0374615554384419</v>
      </c>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row>
    <row r="72" spans="1:72">
      <c r="A72">
        <v>64</v>
      </c>
      <c r="B72">
        <v>208332.30824592052</v>
      </c>
      <c r="C72">
        <v>117.33283933580783</v>
      </c>
      <c r="D72">
        <v>39.769410783721405</v>
      </c>
      <c r="E72">
        <v>52.02</v>
      </c>
      <c r="F72">
        <v>42.400938322321046</v>
      </c>
      <c r="G72">
        <v>1.9283777514087863</v>
      </c>
      <c r="H72">
        <v>5.1437268674872305</v>
      </c>
      <c r="I72">
        <v>3.0136298405466979</v>
      </c>
      <c r="J72">
        <v>3.1922377768477688</v>
      </c>
      <c r="K72">
        <v>114.96837705339306</v>
      </c>
      <c r="L72">
        <v>32.924552196565955</v>
      </c>
      <c r="M72">
        <v>47.814651952582985</v>
      </c>
      <c r="N72">
        <v>52.579328646443294</v>
      </c>
      <c r="O72">
        <v>2.2745470498536253</v>
      </c>
      <c r="P72">
        <v>5.4401244919626865</v>
      </c>
      <c r="Q72">
        <v>3.0704373115067543</v>
      </c>
      <c r="R72">
        <v>3.8697527721917369</v>
      </c>
      <c r="S72">
        <v>112.19349135728181</v>
      </c>
      <c r="T72">
        <v>34.706300061546891</v>
      </c>
      <c r="U72">
        <v>50.066482119719282</v>
      </c>
      <c r="V72">
        <v>74.701715880245629</v>
      </c>
      <c r="W72">
        <v>2.0125278414878456</v>
      </c>
      <c r="X72">
        <v>4.8284427595356689</v>
      </c>
      <c r="Y72">
        <v>2.8850582650157381</v>
      </c>
      <c r="Z72">
        <v>3.2222242906838767</v>
      </c>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row>
    <row r="73" spans="1:72">
      <c r="A73">
        <v>65</v>
      </c>
      <c r="B73">
        <v>173378.81972872128</v>
      </c>
      <c r="C73">
        <v>106.79661095182932</v>
      </c>
      <c r="D73">
        <v>28.204085721648191</v>
      </c>
      <c r="E73">
        <v>53.545944050725879</v>
      </c>
      <c r="F73">
        <v>20.617028882004256</v>
      </c>
      <c r="G73">
        <v>1.8301041700713021</v>
      </c>
      <c r="H73">
        <v>5.087737284203862</v>
      </c>
      <c r="I73">
        <v>3.0136298405466979</v>
      </c>
      <c r="J73">
        <v>3.2049912937611555</v>
      </c>
      <c r="K73">
        <v>101.88774400831609</v>
      </c>
      <c r="L73">
        <v>44.442913810740791</v>
      </c>
      <c r="M73">
        <v>73.44000417979376</v>
      </c>
      <c r="N73">
        <v>20.874082961331183</v>
      </c>
      <c r="O73">
        <v>1.837425913344876</v>
      </c>
      <c r="P73">
        <v>4.4407037106660834</v>
      </c>
      <c r="Q73">
        <v>3.0213089577658607</v>
      </c>
      <c r="R73">
        <v>2.8653623939977364</v>
      </c>
      <c r="S73">
        <v>112.20542781772755</v>
      </c>
      <c r="T73">
        <v>29.709723642612317</v>
      </c>
      <c r="U73">
        <v>48</v>
      </c>
      <c r="V73">
        <v>32.711043043643222</v>
      </c>
      <c r="W73">
        <v>2.1841119497449424</v>
      </c>
      <c r="X73">
        <v>4.6590900741229824</v>
      </c>
      <c r="Y73">
        <v>3.3962193322915302</v>
      </c>
      <c r="Z73">
        <v>3.8427175506794993</v>
      </c>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row>
    <row r="74" spans="1:72">
      <c r="A74">
        <v>66</v>
      </c>
      <c r="B74">
        <v>172990.61667332792</v>
      </c>
      <c r="C74">
        <v>116.78223742954142</v>
      </c>
      <c r="D74">
        <v>33.372467018673909</v>
      </c>
      <c r="E74">
        <v>49.9392</v>
      </c>
      <c r="F74">
        <v>50.316768735294943</v>
      </c>
      <c r="G74">
        <v>1.8199540174892443</v>
      </c>
      <c r="H74">
        <v>4.1075831267304812</v>
      </c>
      <c r="I74">
        <v>2.5681105424783959</v>
      </c>
      <c r="J74">
        <v>3.4355062851314937</v>
      </c>
      <c r="K74">
        <v>115.58282429443497</v>
      </c>
      <c r="L74">
        <v>28.515833266874573</v>
      </c>
      <c r="M74">
        <v>48.96</v>
      </c>
      <c r="N74">
        <v>16.088291132867681</v>
      </c>
      <c r="O74">
        <v>1.7530203551262129</v>
      </c>
      <c r="P74">
        <v>4.1104082500562802</v>
      </c>
      <c r="Q74">
        <v>2.9372152619589986</v>
      </c>
      <c r="R74">
        <v>3.0970642881126964</v>
      </c>
      <c r="S74">
        <v>146.70806476374366</v>
      </c>
      <c r="T74">
        <v>34.520474496892888</v>
      </c>
      <c r="U74">
        <v>49.449985393025493</v>
      </c>
      <c r="V74">
        <v>37.525847357655458</v>
      </c>
      <c r="W74">
        <v>2.0512157561713344</v>
      </c>
      <c r="X74">
        <v>4.638509857222096</v>
      </c>
      <c r="Y74">
        <v>3.0823462414578593</v>
      </c>
      <c r="Z74">
        <v>3.2958824315671658</v>
      </c>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row>
    <row r="75" spans="1:72">
      <c r="A75">
        <v>67</v>
      </c>
      <c r="B75">
        <v>209553.29498159239</v>
      </c>
      <c r="C75">
        <v>171.66601833816415</v>
      </c>
      <c r="D75">
        <v>48.898809523492325</v>
      </c>
      <c r="E75">
        <v>74.908812865782735</v>
      </c>
      <c r="F75">
        <v>70.179315172384875</v>
      </c>
      <c r="G75">
        <v>1.7579300873947585</v>
      </c>
      <c r="H75">
        <v>4.1362523145707861</v>
      </c>
      <c r="I75">
        <v>3.6264066175391996</v>
      </c>
      <c r="J75">
        <v>2.6912515761801887</v>
      </c>
      <c r="K75">
        <v>107.99306723159731</v>
      </c>
      <c r="L75">
        <v>39.250967902897884</v>
      </c>
      <c r="M75">
        <v>52.126897573434753</v>
      </c>
      <c r="N75">
        <v>53.108954260609423</v>
      </c>
      <c r="O75">
        <v>1.9070270732305739</v>
      </c>
      <c r="P75">
        <v>4.2010027759310624</v>
      </c>
      <c r="Q75">
        <v>2.8940560099894479</v>
      </c>
      <c r="R75">
        <v>3.3582645768195567</v>
      </c>
      <c r="S75">
        <v>103.74949560417362</v>
      </c>
      <c r="T75">
        <v>27.742848228471161</v>
      </c>
      <c r="U75">
        <v>48</v>
      </c>
      <c r="V75">
        <v>74.188449502538262</v>
      </c>
      <c r="W75">
        <v>1.8330858734417816</v>
      </c>
      <c r="X75">
        <v>4.0778632974833364</v>
      </c>
      <c r="Y75">
        <v>2.689813363440904</v>
      </c>
      <c r="Z75">
        <v>3.0502094942028406</v>
      </c>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row>
    <row r="76" spans="1:72">
      <c r="A76">
        <v>68</v>
      </c>
      <c r="B76">
        <v>185014.43766558892</v>
      </c>
      <c r="C76">
        <v>117.62030016307016</v>
      </c>
      <c r="D76">
        <v>27.050393727678596</v>
      </c>
      <c r="E76">
        <v>49.9392</v>
      </c>
      <c r="F76">
        <v>10.451629286410906</v>
      </c>
      <c r="G76">
        <v>1.5890475856174313</v>
      </c>
      <c r="H76">
        <v>4.0637814103585406</v>
      </c>
      <c r="I76">
        <v>1.9789369452608268</v>
      </c>
      <c r="J76">
        <v>2.9691404420449903</v>
      </c>
      <c r="K76">
        <v>111.74260747967196</v>
      </c>
      <c r="L76">
        <v>47.71819327094768</v>
      </c>
      <c r="M76">
        <v>52.079420550692568</v>
      </c>
      <c r="N76">
        <v>65.692876331431378</v>
      </c>
      <c r="O76">
        <v>2.1338654029700606</v>
      </c>
      <c r="P76">
        <v>5.5895418439861606</v>
      </c>
      <c r="Q76">
        <v>3.1140260581080219</v>
      </c>
      <c r="R76">
        <v>3.3827923557366102</v>
      </c>
      <c r="S76">
        <v>84.726608939885736</v>
      </c>
      <c r="T76">
        <v>39.999232307658609</v>
      </c>
      <c r="U76">
        <v>60.039761142147455</v>
      </c>
      <c r="V76">
        <v>59.655266254749876</v>
      </c>
      <c r="W76">
        <v>1.9137813207547212</v>
      </c>
      <c r="X76">
        <v>4.9166876293789201</v>
      </c>
      <c r="Y76">
        <v>2.7339884103995855</v>
      </c>
      <c r="Z76">
        <v>3.1089137013183992</v>
      </c>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row>
    <row r="77" spans="1:72">
      <c r="A77">
        <v>69</v>
      </c>
      <c r="B77">
        <v>203203.4550966972</v>
      </c>
      <c r="C77">
        <v>161.62372679816741</v>
      </c>
      <c r="D77">
        <v>48.746547884615111</v>
      </c>
      <c r="E77">
        <v>72.810639897381407</v>
      </c>
      <c r="F77">
        <v>78.030017216116889</v>
      </c>
      <c r="G77">
        <v>1.8205832060403389</v>
      </c>
      <c r="H77">
        <v>4.2930600613074192</v>
      </c>
      <c r="I77">
        <v>2.771192664606386</v>
      </c>
      <c r="J77">
        <v>3.138236167327757</v>
      </c>
      <c r="K77">
        <v>168.30003839382954</v>
      </c>
      <c r="L77">
        <v>47.940001355348429</v>
      </c>
      <c r="M77">
        <v>53.404460992838217</v>
      </c>
      <c r="N77">
        <v>51.181779642743905</v>
      </c>
      <c r="O77">
        <v>1.6734033281900151</v>
      </c>
      <c r="P77">
        <v>4.1827863951405782</v>
      </c>
      <c r="Q77">
        <v>2.3183666224019688</v>
      </c>
      <c r="R77">
        <v>2.8274597938156392</v>
      </c>
      <c r="S77">
        <v>103.86336679694298</v>
      </c>
      <c r="T77">
        <v>30.352433201044967</v>
      </c>
      <c r="U77">
        <v>48</v>
      </c>
      <c r="V77">
        <v>15.005845632060572</v>
      </c>
      <c r="W77">
        <v>2.0542064160478324</v>
      </c>
      <c r="X77">
        <v>4.4902916906759796</v>
      </c>
      <c r="Y77">
        <v>3.2726843947958471</v>
      </c>
      <c r="Z77">
        <v>3.3408006719925232</v>
      </c>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row>
    <row r="78" spans="1:72">
      <c r="A78">
        <v>70</v>
      </c>
      <c r="B78">
        <v>175605.03571342779</v>
      </c>
      <c r="C78">
        <v>104.98519563195629</v>
      </c>
      <c r="D78">
        <v>33.64538809426567</v>
      </c>
      <c r="E78">
        <v>52.02</v>
      </c>
      <c r="F78">
        <v>9.2311235209945117</v>
      </c>
      <c r="G78">
        <v>1.889815006612511</v>
      </c>
      <c r="H78">
        <v>5.1253365533709738</v>
      </c>
      <c r="I78">
        <v>3.2235342519617429</v>
      </c>
      <c r="J78">
        <v>3.2732034998110944</v>
      </c>
      <c r="K78">
        <v>112.65867491345267</v>
      </c>
      <c r="L78">
        <v>40.990305434787139</v>
      </c>
      <c r="M78">
        <v>53.17304826313805</v>
      </c>
      <c r="N78">
        <v>41.025449953920152</v>
      </c>
      <c r="O78">
        <v>1.8361725942769858</v>
      </c>
      <c r="P78">
        <v>4.3040940265733285</v>
      </c>
      <c r="Q78">
        <v>2.7544795817509882</v>
      </c>
      <c r="R78">
        <v>3.1702467284283564</v>
      </c>
      <c r="S78">
        <v>109.85486163792892</v>
      </c>
      <c r="T78">
        <v>33.627951513908116</v>
      </c>
      <c r="U78">
        <v>67.081066227302003</v>
      </c>
      <c r="V78">
        <v>57.173887850323986</v>
      </c>
      <c r="W78">
        <v>1.8487004936030558</v>
      </c>
      <c r="X78">
        <v>4.1296736016877098</v>
      </c>
      <c r="Y78">
        <v>2.7374276797372961</v>
      </c>
      <c r="Z78">
        <v>3.0432914512076485</v>
      </c>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row>
    <row r="79" spans="1:72">
      <c r="A79">
        <v>71</v>
      </c>
      <c r="B79">
        <v>204805.11291157061</v>
      </c>
      <c r="C79">
        <v>87.587986532197363</v>
      </c>
      <c r="D79">
        <v>38.909015421786322</v>
      </c>
      <c r="E79">
        <v>51.598533621093488</v>
      </c>
      <c r="F79">
        <v>62.052235154363203</v>
      </c>
      <c r="G79">
        <v>2.5762259544739914</v>
      </c>
      <c r="H79">
        <v>6.1528110367330155</v>
      </c>
      <c r="I79">
        <v>4.1468648735037448</v>
      </c>
      <c r="J79">
        <v>3.6024118580605382</v>
      </c>
      <c r="K79">
        <v>95.349314593322617</v>
      </c>
      <c r="L79">
        <v>46.008375201214591</v>
      </c>
      <c r="M79">
        <v>73.440015536842964</v>
      </c>
      <c r="N79">
        <v>18.260014366687347</v>
      </c>
      <c r="O79">
        <v>2.0953579452192259</v>
      </c>
      <c r="P79">
        <v>5.0291251153520733</v>
      </c>
      <c r="Q79">
        <v>3.7052881000765137</v>
      </c>
      <c r="R79">
        <v>3.3544490550185468</v>
      </c>
      <c r="S79">
        <v>110.37387894029118</v>
      </c>
      <c r="T79">
        <v>30.502715082825688</v>
      </c>
      <c r="U79">
        <v>50</v>
      </c>
      <c r="V79">
        <v>27.053106555285655</v>
      </c>
      <c r="W79">
        <v>2.0274275387022946</v>
      </c>
      <c r="X79">
        <v>4.597635869928868</v>
      </c>
      <c r="Y79">
        <v>3.0000805358806879</v>
      </c>
      <c r="Z79">
        <v>3.3140168689649063</v>
      </c>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row>
    <row r="80" spans="1:72">
      <c r="A80">
        <v>72</v>
      </c>
      <c r="B80">
        <v>182176.67888474389</v>
      </c>
      <c r="C80">
        <v>120.36396481007566</v>
      </c>
      <c r="D80">
        <v>29.767533058429613</v>
      </c>
      <c r="E80">
        <v>52.02</v>
      </c>
      <c r="F80">
        <v>30.498197336766811</v>
      </c>
      <c r="G80">
        <v>1.6336681853584958</v>
      </c>
      <c r="H80">
        <v>4.1316103119780605</v>
      </c>
      <c r="I80">
        <v>2.1429938435400815</v>
      </c>
      <c r="J80">
        <v>3.1783082584554343</v>
      </c>
      <c r="K80">
        <v>133.4808591983369</v>
      </c>
      <c r="L80">
        <v>37.142523053523931</v>
      </c>
      <c r="M80">
        <v>48.409210288031225</v>
      </c>
      <c r="N80">
        <v>61.038841356843029</v>
      </c>
      <c r="O80">
        <v>1.6761039909173938</v>
      </c>
      <c r="P80">
        <v>4.2950006016707327</v>
      </c>
      <c r="Q80">
        <v>2.3824523008369591</v>
      </c>
      <c r="R80">
        <v>3.0015616096669469</v>
      </c>
      <c r="S80">
        <v>154.10293098699117</v>
      </c>
      <c r="T80">
        <v>45.52862655090437</v>
      </c>
      <c r="U80">
        <v>53.713621592508488</v>
      </c>
      <c r="V80">
        <v>50.619417570275459</v>
      </c>
      <c r="W80">
        <v>1.8105904580795904</v>
      </c>
      <c r="X80">
        <v>4.141785007586086</v>
      </c>
      <c r="Y80">
        <v>3.1106361646620044</v>
      </c>
      <c r="Z80">
        <v>2.9615010966405131</v>
      </c>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row>
    <row r="81" spans="1:72">
      <c r="A81">
        <v>73</v>
      </c>
      <c r="B81">
        <v>178953.24055642972</v>
      </c>
      <c r="C81">
        <v>84.218672461062511</v>
      </c>
      <c r="D81">
        <v>31.16988727361294</v>
      </c>
      <c r="E81">
        <v>73.518009826665931</v>
      </c>
      <c r="F81">
        <v>45.538596380676395</v>
      </c>
      <c r="G81">
        <v>1.9142273075454883</v>
      </c>
      <c r="H81">
        <v>4.1622541579073058</v>
      </c>
      <c r="I81">
        <v>3.0680380728953356</v>
      </c>
      <c r="J81">
        <v>3.2366371362289534</v>
      </c>
      <c r="K81">
        <v>81.599987023102244</v>
      </c>
      <c r="L81">
        <v>47.493858408480641</v>
      </c>
      <c r="M81">
        <v>73.440000050158659</v>
      </c>
      <c r="N81">
        <v>59.690895298541975</v>
      </c>
      <c r="O81">
        <v>2.0211413901270183</v>
      </c>
      <c r="P81">
        <v>5.5468454667442257</v>
      </c>
      <c r="Q81">
        <v>2.762788099269943</v>
      </c>
      <c r="R81">
        <v>3.1845852554022751</v>
      </c>
      <c r="S81">
        <v>79.999978904923253</v>
      </c>
      <c r="T81">
        <v>25.99999079329238</v>
      </c>
      <c r="U81">
        <v>50</v>
      </c>
      <c r="V81">
        <v>22.247994968964402</v>
      </c>
      <c r="W81">
        <v>2.0506347528239468</v>
      </c>
      <c r="X81">
        <v>4.4142780680503018</v>
      </c>
      <c r="Y81">
        <v>2.7308115214889233</v>
      </c>
      <c r="Z81">
        <v>3.5610837631871832</v>
      </c>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row>
    <row r="82" spans="1:72">
      <c r="A82">
        <v>74</v>
      </c>
      <c r="B82">
        <v>191297.76607223641</v>
      </c>
      <c r="C82">
        <v>102.05182863473095</v>
      </c>
      <c r="D82">
        <v>40.307609490511794</v>
      </c>
      <c r="E82">
        <v>74.90881022470667</v>
      </c>
      <c r="F82">
        <v>62.261242724978025</v>
      </c>
      <c r="G82">
        <v>1.5890475413947349</v>
      </c>
      <c r="H82">
        <v>5.0549785585813902</v>
      </c>
      <c r="I82">
        <v>3.0136298405466979</v>
      </c>
      <c r="J82">
        <v>2.691251157930719</v>
      </c>
      <c r="K82">
        <v>94.775491844969608</v>
      </c>
      <c r="L82">
        <v>26.51998931913252</v>
      </c>
      <c r="M82">
        <v>47.75810365749679</v>
      </c>
      <c r="N82">
        <v>6.462963249989035</v>
      </c>
      <c r="O82">
        <v>2.2988658497022065</v>
      </c>
      <c r="P82">
        <v>5.5584294750661671</v>
      </c>
      <c r="Q82">
        <v>3.1670842824601375</v>
      </c>
      <c r="R82">
        <v>4.2819826750673036</v>
      </c>
      <c r="S82">
        <v>153.15545335891616</v>
      </c>
      <c r="T82">
        <v>43.736894385557804</v>
      </c>
      <c r="U82">
        <v>53.451728765387777</v>
      </c>
      <c r="V82">
        <v>50.22814013792425</v>
      </c>
      <c r="W82">
        <v>1.9124014647476353</v>
      </c>
      <c r="X82">
        <v>4.6998429269324973</v>
      </c>
      <c r="Y82">
        <v>2.7394651263087555</v>
      </c>
      <c r="Z82">
        <v>3.121867863516</v>
      </c>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row>
    <row r="83" spans="1:72">
      <c r="A83">
        <v>75</v>
      </c>
      <c r="B83">
        <v>199826.33089254983</v>
      </c>
      <c r="C83">
        <v>154.00158296580076</v>
      </c>
      <c r="D83">
        <v>38.774122531234468</v>
      </c>
      <c r="E83">
        <v>49.9392</v>
      </c>
      <c r="F83">
        <v>73.283473438471276</v>
      </c>
      <c r="G83">
        <v>1.8932426460846461</v>
      </c>
      <c r="H83">
        <v>4.3161626550746783</v>
      </c>
      <c r="I83">
        <v>2.5734408345948383</v>
      </c>
      <c r="J83">
        <v>3.3380603492718937</v>
      </c>
      <c r="K83">
        <v>154.16167337470165</v>
      </c>
      <c r="L83">
        <v>44.914067400395872</v>
      </c>
      <c r="M83">
        <v>48.111879914912706</v>
      </c>
      <c r="N83">
        <v>61.08233595190125</v>
      </c>
      <c r="O83">
        <v>1.911169803903791</v>
      </c>
      <c r="P83">
        <v>4.3204305830378251</v>
      </c>
      <c r="Q83">
        <v>2.9372152619589986</v>
      </c>
      <c r="R83">
        <v>3.3566229424572684</v>
      </c>
      <c r="S83">
        <v>92.469817037669074</v>
      </c>
      <c r="T83">
        <v>29.265868446360013</v>
      </c>
      <c r="U83">
        <v>48</v>
      </c>
      <c r="V83">
        <v>32.670436112723152</v>
      </c>
      <c r="W83">
        <v>1.8326089596046578</v>
      </c>
      <c r="X83">
        <v>5.3526287061323918</v>
      </c>
      <c r="Y83">
        <v>2.5709618518996451</v>
      </c>
      <c r="Z83">
        <v>3.0210563525513305</v>
      </c>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row>
    <row r="84" spans="1:72">
      <c r="A84">
        <v>76</v>
      </c>
      <c r="B84">
        <v>198801.87221135158</v>
      </c>
      <c r="C84">
        <v>171.02672854307934</v>
      </c>
      <c r="D84">
        <v>48.655443753917183</v>
      </c>
      <c r="E84">
        <v>51.595845698793632</v>
      </c>
      <c r="F84">
        <v>55.385550019548049</v>
      </c>
      <c r="G84">
        <v>1.5890475603570404</v>
      </c>
      <c r="H84">
        <v>4.0024284566409269</v>
      </c>
      <c r="I84">
        <v>2.5071153663105972</v>
      </c>
      <c r="J84">
        <v>2.6912517640174998</v>
      </c>
      <c r="K84">
        <v>133.41026940700709</v>
      </c>
      <c r="L84">
        <v>31.765053792102471</v>
      </c>
      <c r="M84">
        <v>51</v>
      </c>
      <c r="N84">
        <v>61.820028080799588</v>
      </c>
      <c r="O84">
        <v>2.1612503268740109</v>
      </c>
      <c r="P84">
        <v>5.5961895543416063</v>
      </c>
      <c r="Q84">
        <v>3.1670842824601375</v>
      </c>
      <c r="R84">
        <v>3.3874326036271301</v>
      </c>
      <c r="S84">
        <v>115.88874987853328</v>
      </c>
      <c r="T84">
        <v>46.532121718292984</v>
      </c>
      <c r="U84">
        <v>50</v>
      </c>
      <c r="V84">
        <v>19.871157667123445</v>
      </c>
      <c r="W84">
        <v>1.8736075020015281</v>
      </c>
      <c r="X84">
        <v>4.1521337557349973</v>
      </c>
      <c r="Y84">
        <v>2.8586275626423698</v>
      </c>
      <c r="Z84">
        <v>3.0855554477607803</v>
      </c>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row>
    <row r="85" spans="1:72">
      <c r="A85">
        <v>77</v>
      </c>
      <c r="B85">
        <v>183309.01045202668</v>
      </c>
      <c r="C85">
        <v>158.76269687477011</v>
      </c>
      <c r="D85">
        <v>48.898810050896721</v>
      </c>
      <c r="E85">
        <v>55.812624092948056</v>
      </c>
      <c r="F85">
        <v>45.140661117127891</v>
      </c>
      <c r="G85">
        <v>2.4595316593034182</v>
      </c>
      <c r="H85">
        <v>6.1012612127662287</v>
      </c>
      <c r="I85">
        <v>3.9404068896130804</v>
      </c>
      <c r="J85">
        <v>3.6208579698791343</v>
      </c>
      <c r="K85">
        <v>92.89702592819549</v>
      </c>
      <c r="L85">
        <v>27.314730680134559</v>
      </c>
      <c r="M85">
        <v>46.919999863531316</v>
      </c>
      <c r="N85">
        <v>8.3706205566043845</v>
      </c>
      <c r="O85">
        <v>1.8489701218219197</v>
      </c>
      <c r="P85">
        <v>4.3283229009057873</v>
      </c>
      <c r="Q85">
        <v>2.6256414354330797</v>
      </c>
      <c r="R85">
        <v>3.3143241662925931</v>
      </c>
      <c r="S85">
        <v>99.404466989174495</v>
      </c>
      <c r="T85">
        <v>25.999993513787658</v>
      </c>
      <c r="U85">
        <v>48.163998963944252</v>
      </c>
      <c r="V85">
        <v>26.041920304713727</v>
      </c>
      <c r="W85">
        <v>1.9540893649564104</v>
      </c>
      <c r="X85">
        <v>4.6517175598627691</v>
      </c>
      <c r="Y85">
        <v>2.7547856722114625</v>
      </c>
      <c r="Z85">
        <v>3.24189798704254</v>
      </c>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row>
    <row r="86" spans="1:72">
      <c r="A86">
        <v>78</v>
      </c>
      <c r="B86">
        <v>211613.16508622124</v>
      </c>
      <c r="C86">
        <v>121.48877550449632</v>
      </c>
      <c r="D86">
        <v>45.77969147230786</v>
      </c>
      <c r="E86">
        <v>52.016757624468362</v>
      </c>
      <c r="F86">
        <v>58.278019232355156</v>
      </c>
      <c r="G86">
        <v>1.6710125675184491</v>
      </c>
      <c r="H86">
        <v>4.0341631116055998</v>
      </c>
      <c r="I86">
        <v>2.6951685021308358</v>
      </c>
      <c r="J86">
        <v>2.6912517966456027</v>
      </c>
      <c r="K86">
        <v>83.942343145874162</v>
      </c>
      <c r="L86">
        <v>27.332170754363357</v>
      </c>
      <c r="M86">
        <v>66.607454192864324</v>
      </c>
      <c r="N86">
        <v>45.880960984889647</v>
      </c>
      <c r="O86">
        <v>2.4656429097596098</v>
      </c>
      <c r="P86">
        <v>5.5887358461889187</v>
      </c>
      <c r="Q86">
        <v>3.7204732312764692</v>
      </c>
      <c r="R86">
        <v>4.3533910452668954</v>
      </c>
      <c r="S86">
        <v>144.46638270032724</v>
      </c>
      <c r="T86">
        <v>45.682671952804895</v>
      </c>
      <c r="U86">
        <v>50.402111074245248</v>
      </c>
      <c r="V86">
        <v>20.918945626120461</v>
      </c>
      <c r="W86">
        <v>2.3764557064771279</v>
      </c>
      <c r="X86">
        <v>5.1531839606984606</v>
      </c>
      <c r="Y86">
        <v>3.6209288868797764</v>
      </c>
      <c r="Z86">
        <v>3.3848589025931939</v>
      </c>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row>
    <row r="87" spans="1:72">
      <c r="A87">
        <v>79</v>
      </c>
      <c r="B87">
        <v>251851.42403241887</v>
      </c>
      <c r="C87">
        <v>171.56463873800234</v>
      </c>
      <c r="D87">
        <v>47.12185661995251</v>
      </c>
      <c r="E87">
        <v>54.717570674413864</v>
      </c>
      <c r="F87">
        <v>70.956534267012657</v>
      </c>
      <c r="G87">
        <v>2.114782075144392</v>
      </c>
      <c r="H87">
        <v>4.2919073239349474</v>
      </c>
      <c r="I87">
        <v>2.7727349898617457</v>
      </c>
      <c r="J87">
        <v>3.4903688188220556</v>
      </c>
      <c r="K87">
        <v>154.95340891888802</v>
      </c>
      <c r="L87">
        <v>47.940000826691005</v>
      </c>
      <c r="M87">
        <v>54.043781025522399</v>
      </c>
      <c r="N87">
        <v>60.481682670968311</v>
      </c>
      <c r="O87">
        <v>1.8545467502770436</v>
      </c>
      <c r="P87">
        <v>4.6767537639619139</v>
      </c>
      <c r="Q87">
        <v>2.7735046166107882</v>
      </c>
      <c r="R87">
        <v>3.0548909109741009</v>
      </c>
      <c r="S87">
        <v>163.47921018949023</v>
      </c>
      <c r="T87">
        <v>45.898942444783842</v>
      </c>
      <c r="U87">
        <v>48</v>
      </c>
      <c r="V87">
        <v>59.875440438566081</v>
      </c>
      <c r="W87">
        <v>2.1423607306794104</v>
      </c>
      <c r="X87">
        <v>5.3513487128005801</v>
      </c>
      <c r="Y87">
        <v>3.5918298788186362</v>
      </c>
      <c r="Z87">
        <v>3.2645647454688618</v>
      </c>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row>
    <row r="88" spans="1:72">
      <c r="A88">
        <v>80</v>
      </c>
      <c r="B88">
        <v>173693.27490813565</v>
      </c>
      <c r="C88">
        <v>103.32214959149496</v>
      </c>
      <c r="D88">
        <v>27.050391157728985</v>
      </c>
      <c r="E88">
        <v>61.040743496428107</v>
      </c>
      <c r="F88">
        <v>7.1908513758014294</v>
      </c>
      <c r="G88">
        <v>1.7151919874943644</v>
      </c>
      <c r="H88">
        <v>4.0906177910743589</v>
      </c>
      <c r="I88">
        <v>2.5401133867376711</v>
      </c>
      <c r="J88">
        <v>3.1939511738665343</v>
      </c>
      <c r="K88">
        <v>150.98805225970196</v>
      </c>
      <c r="L88">
        <v>47.566938362102839</v>
      </c>
      <c r="M88">
        <v>53.493001531037585</v>
      </c>
      <c r="N88">
        <v>35.742323808690266</v>
      </c>
      <c r="O88">
        <v>1.8337427993081912</v>
      </c>
      <c r="P88">
        <v>4.193582578915878</v>
      </c>
      <c r="Q88">
        <v>2.6192842220220047</v>
      </c>
      <c r="R88">
        <v>3.1559709032409824</v>
      </c>
      <c r="S88">
        <v>125.55900540232409</v>
      </c>
      <c r="T88">
        <v>45.945428707483337</v>
      </c>
      <c r="U88">
        <v>48</v>
      </c>
      <c r="V88">
        <v>55.40762216208811</v>
      </c>
      <c r="W88">
        <v>1.8774889827484305</v>
      </c>
      <c r="X88">
        <v>4.0837664644097247</v>
      </c>
      <c r="Y88">
        <v>2.1626136246216054</v>
      </c>
      <c r="Z88">
        <v>3.2395644226127924</v>
      </c>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row>
    <row r="89" spans="1:72">
      <c r="A89">
        <v>81</v>
      </c>
      <c r="B89">
        <v>210654.55078841123</v>
      </c>
      <c r="C89">
        <v>99.404396190857497</v>
      </c>
      <c r="D89">
        <v>37.467405394125642</v>
      </c>
      <c r="E89">
        <v>66.509782477696788</v>
      </c>
      <c r="F89">
        <v>54.35211953779973</v>
      </c>
      <c r="G89">
        <v>2.0265007844605512</v>
      </c>
      <c r="H89">
        <v>6.0816632361576382</v>
      </c>
      <c r="I89">
        <v>2.6154281255481684</v>
      </c>
      <c r="J89">
        <v>3.3802249210718958</v>
      </c>
      <c r="K89">
        <v>157.4196232026911</v>
      </c>
      <c r="L89">
        <v>41.114359002847891</v>
      </c>
      <c r="M89">
        <v>48.96</v>
      </c>
      <c r="N89">
        <v>63.014899832408986</v>
      </c>
      <c r="O89">
        <v>2.0099373983759437</v>
      </c>
      <c r="P89">
        <v>4.2371653443309611</v>
      </c>
      <c r="Q89">
        <v>2.5915652851325079</v>
      </c>
      <c r="R89">
        <v>3.3818260668669216</v>
      </c>
      <c r="S89">
        <v>109.31598288542983</v>
      </c>
      <c r="T89">
        <v>38.891349326790028</v>
      </c>
      <c r="U89">
        <v>46.062469908371263</v>
      </c>
      <c r="V89">
        <v>57.412161028165343</v>
      </c>
      <c r="W89">
        <v>1.9578428403599646</v>
      </c>
      <c r="X89">
        <v>4.6756528348471917</v>
      </c>
      <c r="Y89">
        <v>2.6919765593399028</v>
      </c>
      <c r="Z89">
        <v>3.2596685535434196</v>
      </c>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row>
    <row r="90" spans="1:72">
      <c r="A90">
        <v>82</v>
      </c>
      <c r="B90">
        <v>178272.99857968942</v>
      </c>
      <c r="C90">
        <v>169.6218859964381</v>
      </c>
      <c r="D90">
        <v>34.131455447217377</v>
      </c>
      <c r="E90">
        <v>47.858398697857865</v>
      </c>
      <c r="F90">
        <v>66.51146266979876</v>
      </c>
      <c r="G90">
        <v>1.8854761365884858</v>
      </c>
      <c r="H90">
        <v>4.1399302994163394</v>
      </c>
      <c r="I90">
        <v>2.5802592926255468</v>
      </c>
      <c r="J90">
        <v>3.4604230903649063</v>
      </c>
      <c r="K90">
        <v>154.22484103605271</v>
      </c>
      <c r="L90">
        <v>46.374628198300712</v>
      </c>
      <c r="M90">
        <v>46.977661794978474</v>
      </c>
      <c r="N90">
        <v>17.403231689712957</v>
      </c>
      <c r="O90">
        <v>1.8445697383973236</v>
      </c>
      <c r="P90">
        <v>4.288542728183188</v>
      </c>
      <c r="Q90">
        <v>2.9372152619589986</v>
      </c>
      <c r="R90">
        <v>3.3465044418049947</v>
      </c>
      <c r="S90">
        <v>96.034823302137227</v>
      </c>
      <c r="T90">
        <v>39.173168198336455</v>
      </c>
      <c r="U90">
        <v>50.883972198334341</v>
      </c>
      <c r="V90">
        <v>4.9999624284366337</v>
      </c>
      <c r="W90">
        <v>1.7433648660219256</v>
      </c>
      <c r="X90">
        <v>4.0248484246275451</v>
      </c>
      <c r="Y90">
        <v>2.8586275626423698</v>
      </c>
      <c r="Z90">
        <v>3.0164620902395836</v>
      </c>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row>
    <row r="91" spans="1:72">
      <c r="A91">
        <v>83</v>
      </c>
      <c r="B91">
        <v>208749.02427501511</v>
      </c>
      <c r="C91">
        <v>161.20118012156564</v>
      </c>
      <c r="D91">
        <v>48.846279753418315</v>
      </c>
      <c r="E91">
        <v>53.015011285015319</v>
      </c>
      <c r="F91">
        <v>74.007816217753231</v>
      </c>
      <c r="G91">
        <v>2.2667950737817075</v>
      </c>
      <c r="H91">
        <v>6.1259159093994242</v>
      </c>
      <c r="I91">
        <v>3.3462095671981782</v>
      </c>
      <c r="J91">
        <v>3.4610862403096139</v>
      </c>
      <c r="K91">
        <v>116.01822161617862</v>
      </c>
      <c r="L91">
        <v>41.009456664992356</v>
      </c>
      <c r="M91">
        <v>48.96</v>
      </c>
      <c r="N91">
        <v>43.129934640127601</v>
      </c>
      <c r="O91">
        <v>1.9559430924034023</v>
      </c>
      <c r="P91">
        <v>4.2960224188253484</v>
      </c>
      <c r="Q91">
        <v>2.3978158845836419</v>
      </c>
      <c r="R91">
        <v>3.4322536828257295</v>
      </c>
      <c r="S91">
        <v>128.72987247250401</v>
      </c>
      <c r="T91">
        <v>27.971893852365092</v>
      </c>
      <c r="U91">
        <v>45.999994381109325</v>
      </c>
      <c r="V91">
        <v>32.207443897588767</v>
      </c>
      <c r="W91">
        <v>1.8151694913210195</v>
      </c>
      <c r="X91">
        <v>4.0535313889145241</v>
      </c>
      <c r="Y91">
        <v>2.3538425204800637</v>
      </c>
      <c r="Z91">
        <v>3.2213887828893286</v>
      </c>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row>
    <row r="92" spans="1:72">
      <c r="A92">
        <v>84</v>
      </c>
      <c r="B92">
        <v>167124.15162726224</v>
      </c>
      <c r="C92">
        <v>171.66603219379198</v>
      </c>
      <c r="D92">
        <v>41.616</v>
      </c>
      <c r="E92">
        <v>49.9392</v>
      </c>
      <c r="F92">
        <v>78.030032435143667</v>
      </c>
      <c r="G92">
        <v>1.8543825001822185</v>
      </c>
      <c r="H92">
        <v>4.129481551054587</v>
      </c>
      <c r="I92">
        <v>2.5535425294848029</v>
      </c>
      <c r="J92">
        <v>3.2542113658897271</v>
      </c>
      <c r="K92">
        <v>119.08890215294083</v>
      </c>
      <c r="L92">
        <v>45.023111932237796</v>
      </c>
      <c r="M92">
        <v>53.954729193881356</v>
      </c>
      <c r="N92">
        <v>8.2114951807000907</v>
      </c>
      <c r="O92">
        <v>1.6734032497236488</v>
      </c>
      <c r="P92">
        <v>4.1329148453481217</v>
      </c>
      <c r="Q92">
        <v>2.6371153749238871</v>
      </c>
      <c r="R92">
        <v>2.8853945968239554</v>
      </c>
      <c r="S92">
        <v>79.999962686472571</v>
      </c>
      <c r="T92">
        <v>25.999989581424316</v>
      </c>
      <c r="U92">
        <v>72.000000312384927</v>
      </c>
      <c r="V92">
        <v>4.9999904495070941</v>
      </c>
      <c r="W92">
        <v>1.7066576671132911</v>
      </c>
      <c r="X92">
        <v>4.0281409910984278</v>
      </c>
      <c r="Y92">
        <v>2.5374903565687057</v>
      </c>
      <c r="Z92">
        <v>3.031391902939478</v>
      </c>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row>
    <row r="93" spans="1:72">
      <c r="A93">
        <v>85</v>
      </c>
      <c r="B93">
        <v>227668.09440660369</v>
      </c>
      <c r="C93">
        <v>164.86205998870497</v>
      </c>
      <c r="D93">
        <v>47.198021765383608</v>
      </c>
      <c r="E93">
        <v>49.9392</v>
      </c>
      <c r="F93">
        <v>63.110342058932538</v>
      </c>
      <c r="G93">
        <v>1.9804474007151915</v>
      </c>
      <c r="H93">
        <v>4.1808105381471625</v>
      </c>
      <c r="I93">
        <v>3.1386890607315983</v>
      </c>
      <c r="J93">
        <v>3.4029671065013871</v>
      </c>
      <c r="K93">
        <v>90.604010354466325</v>
      </c>
      <c r="L93">
        <v>32.179005011360147</v>
      </c>
      <c r="M93">
        <v>66.718190776705768</v>
      </c>
      <c r="N93">
        <v>60.623240015750035</v>
      </c>
      <c r="O93">
        <v>2.1055573194977373</v>
      </c>
      <c r="P93">
        <v>5.5549945837017312</v>
      </c>
      <c r="Q93">
        <v>3.6998736497959634</v>
      </c>
      <c r="R93">
        <v>3.3523463213225009</v>
      </c>
      <c r="S93">
        <v>111.53720401380278</v>
      </c>
      <c r="T93">
        <v>45.510606206634307</v>
      </c>
      <c r="U93">
        <v>60.499157261024507</v>
      </c>
      <c r="V93">
        <v>27.058466964504078</v>
      </c>
      <c r="W93">
        <v>2.2180400235878208</v>
      </c>
      <c r="X93">
        <v>5.3342564943470352</v>
      </c>
      <c r="Y93">
        <v>3.6209282838637598</v>
      </c>
      <c r="Z93">
        <v>3.2752498695775709</v>
      </c>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row>
    <row r="94" spans="1:72">
      <c r="A94">
        <v>86</v>
      </c>
      <c r="B94">
        <v>219888.68335674118</v>
      </c>
      <c r="C94">
        <v>164.45745371496798</v>
      </c>
      <c r="D94">
        <v>48.333723908612377</v>
      </c>
      <c r="E94">
        <v>49.9392</v>
      </c>
      <c r="F94">
        <v>60.943499053375156</v>
      </c>
      <c r="G94">
        <v>2.2465343413362948</v>
      </c>
      <c r="H94">
        <v>5.8095676920048511</v>
      </c>
      <c r="I94">
        <v>3.4958784264036886</v>
      </c>
      <c r="J94">
        <v>3.4892402943799934</v>
      </c>
      <c r="K94">
        <v>110.82506198188165</v>
      </c>
      <c r="L94">
        <v>26.519994598032955</v>
      </c>
      <c r="M94">
        <v>48.96</v>
      </c>
      <c r="N94">
        <v>39.336618472139968</v>
      </c>
      <c r="O94">
        <v>2.0530005516835086</v>
      </c>
      <c r="P94">
        <v>4.2211125024982126</v>
      </c>
      <c r="Q94">
        <v>2.6612251484038287</v>
      </c>
      <c r="R94">
        <v>3.6766274681043836</v>
      </c>
      <c r="S94">
        <v>165.00004609017799</v>
      </c>
      <c r="T94">
        <v>47.000008267414763</v>
      </c>
      <c r="U94">
        <v>46.020492098783649</v>
      </c>
      <c r="V94">
        <v>75.000019810505862</v>
      </c>
      <c r="W94">
        <v>1.6831070742873866</v>
      </c>
      <c r="X94">
        <v>3.9445955214326958</v>
      </c>
      <c r="Y94">
        <v>2.162613325559354</v>
      </c>
      <c r="Z94">
        <v>2.9338293172141103</v>
      </c>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row>
    <row r="95" spans="1:72">
      <c r="A95">
        <v>87</v>
      </c>
      <c r="B95">
        <v>201716.09372960642</v>
      </c>
      <c r="C95">
        <v>115.09298605899994</v>
      </c>
      <c r="D95">
        <v>40.822292093076157</v>
      </c>
      <c r="E95">
        <v>49.9392</v>
      </c>
      <c r="F95">
        <v>61.54033047651297</v>
      </c>
      <c r="G95">
        <v>2.1235003320829611</v>
      </c>
      <c r="H95">
        <v>5.8671252406223253</v>
      </c>
      <c r="I95">
        <v>3.3462095671981782</v>
      </c>
      <c r="J95">
        <v>3.4569979292209161</v>
      </c>
      <c r="K95">
        <v>115.30696788099729</v>
      </c>
      <c r="L95">
        <v>28.824057399902088</v>
      </c>
      <c r="M95">
        <v>51</v>
      </c>
      <c r="N95">
        <v>50.198460289995531</v>
      </c>
      <c r="O95">
        <v>2.0782907670714117</v>
      </c>
      <c r="P95">
        <v>5.1916534282418612</v>
      </c>
      <c r="Q95">
        <v>3.1670842824601375</v>
      </c>
      <c r="R95">
        <v>3.4753817607370596</v>
      </c>
      <c r="S95">
        <v>109.06380285333148</v>
      </c>
      <c r="T95">
        <v>39.649433710331962</v>
      </c>
      <c r="U95">
        <v>58.050521460228055</v>
      </c>
      <c r="V95">
        <v>54.423048807263235</v>
      </c>
      <c r="W95">
        <v>1.7008178989951765</v>
      </c>
      <c r="X95">
        <v>4.0894025455741119</v>
      </c>
      <c r="Y95">
        <v>2.4949104467168022</v>
      </c>
      <c r="Z95">
        <v>2.7812009221284155</v>
      </c>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row>
    <row r="96" spans="1:72">
      <c r="A96">
        <v>88</v>
      </c>
      <c r="B96">
        <v>215603.31787472969</v>
      </c>
      <c r="C96">
        <v>83.231961869707064</v>
      </c>
      <c r="D96">
        <v>27.05039499455653</v>
      </c>
      <c r="E96">
        <v>71.422788574920929</v>
      </c>
      <c r="F96">
        <v>5.2019834608159474</v>
      </c>
      <c r="G96">
        <v>2.5675008120647318</v>
      </c>
      <c r="H96">
        <v>5.6958099547687189</v>
      </c>
      <c r="I96">
        <v>4.1468647069059736</v>
      </c>
      <c r="J96">
        <v>3.6359141671939663</v>
      </c>
      <c r="K96">
        <v>99.591538714308626</v>
      </c>
      <c r="L96">
        <v>46.795110369079026</v>
      </c>
      <c r="M96">
        <v>69.330242007729169</v>
      </c>
      <c r="N96">
        <v>30.057313938787924</v>
      </c>
      <c r="O96">
        <v>2.4656427269863461</v>
      </c>
      <c r="P96">
        <v>5.5798452939933885</v>
      </c>
      <c r="Q96">
        <v>3.7204728801765992</v>
      </c>
      <c r="R96">
        <v>4.3533910812219201</v>
      </c>
      <c r="S96">
        <v>114.24578984021664</v>
      </c>
      <c r="T96">
        <v>40</v>
      </c>
      <c r="U96">
        <v>72.000005295030107</v>
      </c>
      <c r="V96">
        <v>75.00001387915519</v>
      </c>
      <c r="W96">
        <v>1.6987431459619122</v>
      </c>
      <c r="X96">
        <v>4.7164377720163699</v>
      </c>
      <c r="Y96">
        <v>2.8586275626423698</v>
      </c>
      <c r="Z96">
        <v>2.7077788681583019</v>
      </c>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row>
    <row r="97" spans="1:72">
      <c r="A97">
        <v>89</v>
      </c>
      <c r="B97">
        <v>191167.48688360475</v>
      </c>
      <c r="C97">
        <v>164.22533093666803</v>
      </c>
      <c r="D97">
        <v>47.944179140166561</v>
      </c>
      <c r="E97">
        <v>49.334392033132637</v>
      </c>
      <c r="F97">
        <v>57.777057626411917</v>
      </c>
      <c r="G97">
        <v>2.2597797966174502</v>
      </c>
      <c r="H97">
        <v>5.3120988446503663</v>
      </c>
      <c r="I97">
        <v>4.1156969674155999</v>
      </c>
      <c r="J97">
        <v>3.447600171434182</v>
      </c>
      <c r="K97">
        <v>88.451973566232141</v>
      </c>
      <c r="L97">
        <v>29.132363524079782</v>
      </c>
      <c r="M97">
        <v>52.935025875841646</v>
      </c>
      <c r="N97">
        <v>5.0999989393020346</v>
      </c>
      <c r="O97">
        <v>2.4656427404405017</v>
      </c>
      <c r="P97">
        <v>5.0540764998365431</v>
      </c>
      <c r="Q97">
        <v>3.7116281324517209</v>
      </c>
      <c r="R97">
        <v>4.3533917448750605</v>
      </c>
      <c r="S97">
        <v>83.861962918412175</v>
      </c>
      <c r="T97">
        <v>28.543353732607024</v>
      </c>
      <c r="U97">
        <v>59.288107134120708</v>
      </c>
      <c r="V97">
        <v>16.252304055850079</v>
      </c>
      <c r="W97">
        <v>1.806011132345916</v>
      </c>
      <c r="X97">
        <v>4.7373714258344499</v>
      </c>
      <c r="Y97">
        <v>3.0823462414578593</v>
      </c>
      <c r="Z97">
        <v>3.0261722936287305</v>
      </c>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row>
    <row r="98" spans="1:72">
      <c r="A98">
        <v>90</v>
      </c>
      <c r="B98">
        <v>202216.88910150243</v>
      </c>
      <c r="C98">
        <v>83.231977318399657</v>
      </c>
      <c r="D98">
        <v>31.346754174345289</v>
      </c>
      <c r="E98">
        <v>68.603026308803805</v>
      </c>
      <c r="F98">
        <v>12.234381607392335</v>
      </c>
      <c r="G98">
        <v>2.2731884538154641</v>
      </c>
      <c r="H98">
        <v>6.1187983257520351</v>
      </c>
      <c r="I98">
        <v>4.1466657756019139</v>
      </c>
      <c r="J98">
        <v>3.4885484259440331</v>
      </c>
      <c r="K98">
        <v>114.61427855994472</v>
      </c>
      <c r="L98">
        <v>43.19463611945929</v>
      </c>
      <c r="M98">
        <v>51.740012563431407</v>
      </c>
      <c r="N98">
        <v>54.587623508178325</v>
      </c>
      <c r="O98">
        <v>2.1556007852552126</v>
      </c>
      <c r="P98">
        <v>4.9894765639568028</v>
      </c>
      <c r="Q98">
        <v>3.6653697743266149</v>
      </c>
      <c r="R98">
        <v>3.4825309248056664</v>
      </c>
      <c r="S98">
        <v>133.55531987031543</v>
      </c>
      <c r="T98">
        <v>46.030607308189268</v>
      </c>
      <c r="U98">
        <v>48</v>
      </c>
      <c r="V98">
        <v>27.9060841383859</v>
      </c>
      <c r="W98">
        <v>1.8331423715372057</v>
      </c>
      <c r="X98">
        <v>4.6023740756433309</v>
      </c>
      <c r="Y98">
        <v>2.8586275626423698</v>
      </c>
      <c r="Z98">
        <v>3.0403816304961144</v>
      </c>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row>
    <row r="99" spans="1:72">
      <c r="A99">
        <v>91</v>
      </c>
      <c r="B99">
        <v>190391.4657194764</v>
      </c>
      <c r="C99">
        <v>121.40586504088888</v>
      </c>
      <c r="D99">
        <v>40.673610118275079</v>
      </c>
      <c r="E99">
        <v>47.858398606743975</v>
      </c>
      <c r="F99">
        <v>62.765753085428933</v>
      </c>
      <c r="G99">
        <v>2.731457069282297</v>
      </c>
      <c r="H99">
        <v>6.1444269781510643</v>
      </c>
      <c r="I99">
        <v>3.3362493102496353</v>
      </c>
      <c r="J99">
        <v>4.8953751359654403</v>
      </c>
      <c r="K99">
        <v>111.46707198122577</v>
      </c>
      <c r="L99">
        <v>27.054975396929184</v>
      </c>
      <c r="M99">
        <v>49.757846966027749</v>
      </c>
      <c r="N99">
        <v>5.0999753959218737</v>
      </c>
      <c r="O99">
        <v>1.8881963352323261</v>
      </c>
      <c r="P99">
        <v>4.1585494052885581</v>
      </c>
      <c r="Q99">
        <v>3.6610029020117332</v>
      </c>
      <c r="R99">
        <v>3.3581927272822441</v>
      </c>
      <c r="S99">
        <v>112.0468047061881</v>
      </c>
      <c r="T99">
        <v>35.874536829429125</v>
      </c>
      <c r="U99">
        <v>48</v>
      </c>
      <c r="V99">
        <v>4.9999985675791976</v>
      </c>
      <c r="W99">
        <v>1.9401544994686748</v>
      </c>
      <c r="X99">
        <v>4.1447007585089493</v>
      </c>
      <c r="Y99">
        <v>3.5105937791142368</v>
      </c>
      <c r="Z99">
        <v>3.2277316674195058</v>
      </c>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row>
    <row r="100" spans="1:72">
      <c r="A100">
        <v>92</v>
      </c>
      <c r="B100">
        <v>194409.13419342169</v>
      </c>
      <c r="C100">
        <v>170.79591445569918</v>
      </c>
      <c r="D100">
        <v>48.898804094056544</v>
      </c>
      <c r="E100">
        <v>52.116880149442345</v>
      </c>
      <c r="F100">
        <v>62.09898989448741</v>
      </c>
      <c r="G100">
        <v>1.7602579957854776</v>
      </c>
      <c r="H100">
        <v>4.0937983040910124</v>
      </c>
      <c r="I100">
        <v>2.4787586261554031</v>
      </c>
      <c r="J100">
        <v>2.6912518551597095</v>
      </c>
      <c r="K100">
        <v>99.167132772257588</v>
      </c>
      <c r="L100">
        <v>27.834866247288907</v>
      </c>
      <c r="M100">
        <v>51</v>
      </c>
      <c r="N100">
        <v>60.494679392580132</v>
      </c>
      <c r="O100">
        <v>2.1015066006108896</v>
      </c>
      <c r="P100">
        <v>4.3267701703583681</v>
      </c>
      <c r="Q100">
        <v>3.1670842824601375</v>
      </c>
      <c r="R100">
        <v>3.4721894942218405</v>
      </c>
      <c r="S100">
        <v>131.47765163337951</v>
      </c>
      <c r="T100">
        <v>32.166734072862347</v>
      </c>
      <c r="U100">
        <v>50</v>
      </c>
      <c r="V100">
        <v>23.887022632405465</v>
      </c>
      <c r="W100">
        <v>2.013034958345989</v>
      </c>
      <c r="X100">
        <v>4.0247375075181919</v>
      </c>
      <c r="Y100">
        <v>3.563294229873978</v>
      </c>
      <c r="Z100">
        <v>3.3039101880084609</v>
      </c>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row>
    <row r="101" spans="1:72">
      <c r="A101">
        <v>93</v>
      </c>
      <c r="B101">
        <v>202649.2355586632</v>
      </c>
      <c r="C101">
        <v>96.965418082334764</v>
      </c>
      <c r="D101">
        <v>44.217031807317213</v>
      </c>
      <c r="E101">
        <v>51.500882211321553</v>
      </c>
      <c r="F101">
        <v>71.3105596545075</v>
      </c>
      <c r="G101">
        <v>2.156480998593147</v>
      </c>
      <c r="H101">
        <v>6.1528106713656392</v>
      </c>
      <c r="I101">
        <v>3.0549404629089212</v>
      </c>
      <c r="J101">
        <v>3.2062134691304247</v>
      </c>
      <c r="K101">
        <v>91.726495493333005</v>
      </c>
      <c r="L101">
        <v>38.996027967966782</v>
      </c>
      <c r="M101">
        <v>58.185042207463979</v>
      </c>
      <c r="N101">
        <v>62.054292936313722</v>
      </c>
      <c r="O101">
        <v>2.1813400366170033</v>
      </c>
      <c r="P101">
        <v>5.5217399531408171</v>
      </c>
      <c r="Q101">
        <v>2.7700398559204511</v>
      </c>
      <c r="R101">
        <v>3.4655745748384557</v>
      </c>
      <c r="S101">
        <v>120.76040652614607</v>
      </c>
      <c r="T101">
        <v>34.063160234361995</v>
      </c>
      <c r="U101">
        <v>46.241300356880757</v>
      </c>
      <c r="V101">
        <v>41.4852502370358</v>
      </c>
      <c r="W101">
        <v>1.7930183843973539</v>
      </c>
      <c r="X101">
        <v>3.9445954784698549</v>
      </c>
      <c r="Y101">
        <v>2.2293426225094786</v>
      </c>
      <c r="Z101">
        <v>3.2151138274388913</v>
      </c>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row>
    <row r="102" spans="1:72">
      <c r="A102">
        <v>94</v>
      </c>
      <c r="B102">
        <v>245956.33532870939</v>
      </c>
      <c r="C102">
        <v>170.65041251724384</v>
      </c>
      <c r="D102">
        <v>47.588330622411128</v>
      </c>
      <c r="E102">
        <v>69.601519615623886</v>
      </c>
      <c r="F102">
        <v>45.519918866761671</v>
      </c>
      <c r="G102">
        <v>1.7183046464423832</v>
      </c>
      <c r="H102">
        <v>4.1372519383777702</v>
      </c>
      <c r="I102">
        <v>2.2032419873265465</v>
      </c>
      <c r="J102">
        <v>2.6912518441703135</v>
      </c>
      <c r="K102">
        <v>163.68887859901022</v>
      </c>
      <c r="L102">
        <v>47.380089285125059</v>
      </c>
      <c r="M102">
        <v>47.563129774516788</v>
      </c>
      <c r="N102">
        <v>71.885975792950163</v>
      </c>
      <c r="O102">
        <v>2.2393400534217833</v>
      </c>
      <c r="P102">
        <v>5.2973855687902418</v>
      </c>
      <c r="Q102">
        <v>2.933846440758114</v>
      </c>
      <c r="R102">
        <v>3.4845586319631354</v>
      </c>
      <c r="S102">
        <v>153.58512117425821</v>
      </c>
      <c r="T102">
        <v>47.000003624987698</v>
      </c>
      <c r="U102">
        <v>63.220500656663482</v>
      </c>
      <c r="V102">
        <v>75.000005837150141</v>
      </c>
      <c r="W102">
        <v>1.9581217942566327</v>
      </c>
      <c r="X102">
        <v>4.6400809854271294</v>
      </c>
      <c r="Y102">
        <v>2.8586275626423698</v>
      </c>
      <c r="Z102">
        <v>3.0485279434130126</v>
      </c>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row>
    <row r="103" spans="1:72">
      <c r="A103">
        <v>95</v>
      </c>
      <c r="B103">
        <v>217306.86519366325</v>
      </c>
      <c r="C103">
        <v>83.231965155949283</v>
      </c>
      <c r="D103">
        <v>27.050388475324066</v>
      </c>
      <c r="E103">
        <v>51.147054970832741</v>
      </c>
      <c r="F103">
        <v>7.902294305596441</v>
      </c>
      <c r="G103">
        <v>2.7314569806182178</v>
      </c>
      <c r="H103">
        <v>6.118938128829905</v>
      </c>
      <c r="I103">
        <v>4.1045687216155233</v>
      </c>
      <c r="J103">
        <v>4.8953751322857553</v>
      </c>
      <c r="K103">
        <v>114.87524979856614</v>
      </c>
      <c r="L103">
        <v>40.799999999999997</v>
      </c>
      <c r="M103">
        <v>48.96</v>
      </c>
      <c r="N103">
        <v>65.728287690519252</v>
      </c>
      <c r="O103">
        <v>1.9711852350624743</v>
      </c>
      <c r="P103">
        <v>4.8783518887146675</v>
      </c>
      <c r="Q103">
        <v>2.9287357975272932</v>
      </c>
      <c r="R103">
        <v>3.1730680286631237</v>
      </c>
      <c r="S103">
        <v>128.44639080371309</v>
      </c>
      <c r="T103">
        <v>39.162834331371805</v>
      </c>
      <c r="U103">
        <v>45.999998385531455</v>
      </c>
      <c r="V103">
        <v>75.000002567841634</v>
      </c>
      <c r="W103">
        <v>2.4163298380053413</v>
      </c>
      <c r="X103">
        <v>5.0960744237871394</v>
      </c>
      <c r="Y103">
        <v>3.0823462414578593</v>
      </c>
      <c r="Z103">
        <v>4.1031247605772956</v>
      </c>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row>
    <row r="104" spans="1:72">
      <c r="A104">
        <v>96</v>
      </c>
      <c r="B104">
        <v>213519.09725489048</v>
      </c>
      <c r="C104">
        <v>117.67059807223364</v>
      </c>
      <c r="D104">
        <v>48.069735869608429</v>
      </c>
      <c r="E104">
        <v>55.064618139790348</v>
      </c>
      <c r="F104">
        <v>63.385571851357675</v>
      </c>
      <c r="G104">
        <v>2.0451415711766585</v>
      </c>
      <c r="H104">
        <v>5.4163965923969561</v>
      </c>
      <c r="I104">
        <v>3.1607090021878053</v>
      </c>
      <c r="J104">
        <v>3.4355929200543973</v>
      </c>
      <c r="K104">
        <v>104.28320435320697</v>
      </c>
      <c r="L104">
        <v>27.849888877523487</v>
      </c>
      <c r="M104">
        <v>51</v>
      </c>
      <c r="N104">
        <v>60.614774902681958</v>
      </c>
      <c r="O104">
        <v>1.9090903998593469</v>
      </c>
      <c r="P104">
        <v>5.0027776596834101</v>
      </c>
      <c r="Q104">
        <v>2.7730398456833587</v>
      </c>
      <c r="R104">
        <v>3.2523685321623996</v>
      </c>
      <c r="S104">
        <v>114.04975303687445</v>
      </c>
      <c r="T104">
        <v>47.000003192462941</v>
      </c>
      <c r="U104">
        <v>72.00001653160561</v>
      </c>
      <c r="V104">
        <v>56.941782713642446</v>
      </c>
      <c r="W104">
        <v>1.843964272529067</v>
      </c>
      <c r="X104">
        <v>4.5008196170764858</v>
      </c>
      <c r="Y104">
        <v>2.6907508829664915</v>
      </c>
      <c r="Z104">
        <v>3.0173008172515394</v>
      </c>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row>
    <row r="105" spans="1:72">
      <c r="A105">
        <v>97</v>
      </c>
      <c r="B105">
        <v>170687.55229379947</v>
      </c>
      <c r="C105">
        <v>117.31569035879896</v>
      </c>
      <c r="D105">
        <v>32.524868197021867</v>
      </c>
      <c r="E105">
        <v>47.858398832268243</v>
      </c>
      <c r="F105">
        <v>59.960058387916831</v>
      </c>
      <c r="G105">
        <v>1.9627190165809663</v>
      </c>
      <c r="H105">
        <v>4.0020558176538126</v>
      </c>
      <c r="I105">
        <v>1.978937232101613</v>
      </c>
      <c r="J105">
        <v>4.5003987460007897</v>
      </c>
      <c r="K105">
        <v>118.767869039676</v>
      </c>
      <c r="L105">
        <v>29.072572617431184</v>
      </c>
      <c r="M105">
        <v>51</v>
      </c>
      <c r="N105">
        <v>16.661039098067373</v>
      </c>
      <c r="O105">
        <v>1.7064490421917911</v>
      </c>
      <c r="P105">
        <v>4.1957922201276308</v>
      </c>
      <c r="Q105">
        <v>2.4957250547671244</v>
      </c>
      <c r="R105">
        <v>3.1726393477089738</v>
      </c>
      <c r="S105">
        <v>152.87375445857228</v>
      </c>
      <c r="T105">
        <v>45.01610773816568</v>
      </c>
      <c r="U105">
        <v>49.721065010314597</v>
      </c>
      <c r="V105">
        <v>33.850707131035179</v>
      </c>
      <c r="W105">
        <v>1.6400109678044559</v>
      </c>
      <c r="X105">
        <v>4.0110067620842766</v>
      </c>
      <c r="Y105">
        <v>2.6337251898967526</v>
      </c>
      <c r="Z105">
        <v>2.7077792069879227</v>
      </c>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row>
    <row r="106" spans="1:72">
      <c r="A106">
        <v>98</v>
      </c>
      <c r="B106">
        <v>215851.01367686363</v>
      </c>
      <c r="C106">
        <v>171.19500096458921</v>
      </c>
      <c r="D106">
        <v>41.616</v>
      </c>
      <c r="E106">
        <v>47.858393378189362</v>
      </c>
      <c r="F106">
        <v>59.465710495068073</v>
      </c>
      <c r="G106">
        <v>1.9384307060658277</v>
      </c>
      <c r="H106">
        <v>4.082794024007371</v>
      </c>
      <c r="I106">
        <v>1.9789372412399018</v>
      </c>
      <c r="J106">
        <v>3.6249594421913058</v>
      </c>
      <c r="K106">
        <v>168.30003221611022</v>
      </c>
      <c r="L106">
        <v>42.986558328505112</v>
      </c>
      <c r="M106">
        <v>48.96</v>
      </c>
      <c r="N106">
        <v>54.037031801245867</v>
      </c>
      <c r="O106">
        <v>1.7517448868530598</v>
      </c>
      <c r="P106">
        <v>4.1104080441970137</v>
      </c>
      <c r="Q106">
        <v>2.2220668425907921</v>
      </c>
      <c r="R106">
        <v>3.1564277109645844</v>
      </c>
      <c r="S106">
        <v>153.34743324692033</v>
      </c>
      <c r="T106">
        <v>42.515647378200882</v>
      </c>
      <c r="U106">
        <v>48</v>
      </c>
      <c r="V106">
        <v>73.948181731907241</v>
      </c>
      <c r="W106">
        <v>1.85441122178217</v>
      </c>
      <c r="X106">
        <v>4.0328520916043482</v>
      </c>
      <c r="Y106">
        <v>2.6039830693164991</v>
      </c>
      <c r="Z106">
        <v>3.1639739754148799</v>
      </c>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row>
    <row r="107" spans="1:72">
      <c r="A107">
        <v>99</v>
      </c>
      <c r="B107">
        <v>191589.69655723617</v>
      </c>
      <c r="C107">
        <v>116.32643501973355</v>
      </c>
      <c r="D107">
        <v>48.587916691374403</v>
      </c>
      <c r="E107">
        <v>74.908807518598195</v>
      </c>
      <c r="F107">
        <v>22.542122702918494</v>
      </c>
      <c r="G107">
        <v>1.811701822734382</v>
      </c>
      <c r="H107">
        <v>5.0270456263456937</v>
      </c>
      <c r="I107">
        <v>3.3289972575888287</v>
      </c>
      <c r="J107">
        <v>2.6912515493368625</v>
      </c>
      <c r="K107">
        <v>87.707794538528304</v>
      </c>
      <c r="L107">
        <v>41.297240404833701</v>
      </c>
      <c r="M107">
        <v>48.96</v>
      </c>
      <c r="N107">
        <v>60.796523488197032</v>
      </c>
      <c r="O107">
        <v>2.1309403464824372</v>
      </c>
      <c r="P107">
        <v>5.1406304821976372</v>
      </c>
      <c r="Q107">
        <v>2.8823737776244012</v>
      </c>
      <c r="R107">
        <v>3.4889066708902221</v>
      </c>
      <c r="S107">
        <v>84.667194229906031</v>
      </c>
      <c r="T107">
        <v>38.829479375347432</v>
      </c>
      <c r="U107">
        <v>69.115702193597556</v>
      </c>
      <c r="V107">
        <v>30.565937338873873</v>
      </c>
      <c r="W107">
        <v>1.8708728348280796</v>
      </c>
      <c r="X107">
        <v>3.9513460168576517</v>
      </c>
      <c r="Y107">
        <v>2.7662473663078702</v>
      </c>
      <c r="Z107">
        <v>3.2113511847674978</v>
      </c>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row>
    <row r="108" spans="1:72">
      <c r="A108">
        <v>100</v>
      </c>
      <c r="B108">
        <v>223472.15239114925</v>
      </c>
      <c r="C108">
        <v>123.11145339287026</v>
      </c>
      <c r="D108">
        <v>48.829215168224785</v>
      </c>
      <c r="E108">
        <v>65.724301758648522</v>
      </c>
      <c r="F108">
        <v>48.124222239936614</v>
      </c>
      <c r="G108">
        <v>2.1332190319973896</v>
      </c>
      <c r="H108">
        <v>6.1121501328712595</v>
      </c>
      <c r="I108">
        <v>3.3462095671981782</v>
      </c>
      <c r="J108">
        <v>3.2754284642234444</v>
      </c>
      <c r="K108">
        <v>151.52711877033414</v>
      </c>
      <c r="L108">
        <v>43.000813415028254</v>
      </c>
      <c r="M108">
        <v>48.942873656678174</v>
      </c>
      <c r="N108">
        <v>60.455099393431162</v>
      </c>
      <c r="O108">
        <v>1.8395056079847423</v>
      </c>
      <c r="P108">
        <v>4.1712863184995079</v>
      </c>
      <c r="Q108">
        <v>2.5877375234407913</v>
      </c>
      <c r="R108">
        <v>3.2313424413574769</v>
      </c>
      <c r="S108">
        <v>106.48861212315539</v>
      </c>
      <c r="T108">
        <v>38.915567556146755</v>
      </c>
      <c r="U108">
        <v>52.684527204210141</v>
      </c>
      <c r="V108">
        <v>56.137258097640668</v>
      </c>
      <c r="W108">
        <v>1.9974704171229007</v>
      </c>
      <c r="X108">
        <v>5.0588477364866131</v>
      </c>
      <c r="Y108">
        <v>3.0823462414578593</v>
      </c>
      <c r="Z108">
        <v>3.20939497737993</v>
      </c>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row>
    <row r="109" spans="1:72">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row>
    <row r="110" spans="1:72">
      <c r="A110" t="s">
        <v>178</v>
      </c>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row>
    <row r="111" spans="1:72">
      <c r="A111" t="s">
        <v>179</v>
      </c>
      <c r="B111" t="str">
        <f>IF(ISBLANK($B110)=TRUE,"",_xll.EDF(B9:B108,$B110))</f>
        <v/>
      </c>
      <c r="C111" t="str">
        <f>IF(ISBLANK($C110)=TRUE,"",_xll.EDF(C9:C108,$C110))</f>
        <v/>
      </c>
      <c r="D111" t="str">
        <f>IF(ISBLANK($D110)=TRUE,"",_xll.EDF(D9:D108,$D110))</f>
        <v/>
      </c>
      <c r="E111" t="str">
        <f>IF(ISBLANK($E110)=TRUE,"",_xll.EDF(E9:E108,$E110))</f>
        <v/>
      </c>
      <c r="F111" t="str">
        <f>IF(ISBLANK($F110)=TRUE,"",_xll.EDF(F9:F108,$F110))</f>
        <v/>
      </c>
      <c r="G111" t="str">
        <f>IF(ISBLANK($G110)=TRUE,"",_xll.EDF(G9:G108,$G110))</f>
        <v/>
      </c>
      <c r="H111" t="str">
        <f>IF(ISBLANK($H110)=TRUE,"",_xll.EDF(H9:H108,$H110))</f>
        <v/>
      </c>
      <c r="I111" t="str">
        <f>IF(ISBLANK($I110)=TRUE,"",_xll.EDF(I9:I108,$I110))</f>
        <v/>
      </c>
      <c r="J111" t="str">
        <f>IF(ISBLANK($J110)=TRUE,"",_xll.EDF(J9:J108,$J110))</f>
        <v/>
      </c>
      <c r="K111" t="str">
        <f>IF(ISBLANK($K110)=TRUE,"",_xll.EDF(K9:K108,$K110))</f>
        <v/>
      </c>
      <c r="L111" t="str">
        <f>IF(ISBLANK($L110)=TRUE,"",_xll.EDF(L9:L108,$L110))</f>
        <v/>
      </c>
      <c r="M111" t="str">
        <f>IF(ISBLANK($M110)=TRUE,"",_xll.EDF(M9:M108,$M110))</f>
        <v/>
      </c>
      <c r="N111" t="str">
        <f>IF(ISBLANK($N110)=TRUE,"",_xll.EDF(N9:N108,$N110))</f>
        <v/>
      </c>
      <c r="O111" t="str">
        <f>IF(ISBLANK($O110)=TRUE,"",_xll.EDF(O9:O108,$O110))</f>
        <v/>
      </c>
      <c r="P111" t="str">
        <f>IF(ISBLANK($P110)=TRUE,"",_xll.EDF(P9:P108,$P110))</f>
        <v/>
      </c>
      <c r="Q111" t="str">
        <f>IF(ISBLANK($Q110)=TRUE,"",_xll.EDF(Q9:Q108,$Q110))</f>
        <v/>
      </c>
      <c r="R111" t="str">
        <f>IF(ISBLANK($R110)=TRUE,"",_xll.EDF(R9:R108,$R110))</f>
        <v/>
      </c>
      <c r="S111" t="str">
        <f>IF(ISBLANK($S110)=TRUE,"",_xll.EDF(S9:S108,$S110))</f>
        <v/>
      </c>
      <c r="T111" t="str">
        <f>IF(ISBLANK($T110)=TRUE,"",_xll.EDF(T9:T108,$T110))</f>
        <v/>
      </c>
      <c r="U111" t="str">
        <f>IF(ISBLANK($U110)=TRUE,"",_xll.EDF(U9:U108,$U110))</f>
        <v/>
      </c>
      <c r="V111" t="str">
        <f>IF(ISBLANK($V110)=TRUE,"",_xll.EDF(V9:V108,$V110))</f>
        <v/>
      </c>
      <c r="W111" t="str">
        <f>IF(ISBLANK($W110)=TRUE,"",_xll.EDF(W9:W108,$W110))</f>
        <v/>
      </c>
      <c r="X111" t="str">
        <f>IF(ISBLANK($X110)=TRUE,"",_xll.EDF(X9:X108,$X110))</f>
        <v/>
      </c>
      <c r="Y111" t="str">
        <f>IF(ISBLANK($Y110)=TRUE,"",_xll.EDF(Y9:Y108,$Y110))</f>
        <v/>
      </c>
      <c r="Z111" t="str">
        <f>IF(ISBLANK($Z110)=TRUE,"",_xll.EDF(Z9:Z108,$Z110))</f>
        <v/>
      </c>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row>
    <row r="112" spans="1:72">
      <c r="A112" t="s">
        <v>180</v>
      </c>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row>
    <row r="113" spans="1:72">
      <c r="A113" t="s">
        <v>181</v>
      </c>
      <c r="B113" t="str">
        <f>IF(ISBLANK($B112)=TRUE,"",_xll.EDF(B9:B108,$B112))</f>
        <v/>
      </c>
      <c r="C113" t="str">
        <f>IF(ISBLANK($C112)=TRUE,"",_xll.EDF(C9:C108,$C112))</f>
        <v/>
      </c>
      <c r="D113" t="str">
        <f>IF(ISBLANK($D112)=TRUE,"",_xll.EDF(D9:D108,$D112))</f>
        <v/>
      </c>
      <c r="E113" t="str">
        <f>IF(ISBLANK($E112)=TRUE,"",_xll.EDF(E9:E108,$E112))</f>
        <v/>
      </c>
      <c r="F113" t="str">
        <f>IF(ISBLANK($F112)=TRUE,"",_xll.EDF(F9:F108,$F112))</f>
        <v/>
      </c>
      <c r="G113" t="str">
        <f>IF(ISBLANK($G112)=TRUE,"",_xll.EDF(G9:G108,$G112))</f>
        <v/>
      </c>
      <c r="H113" t="str">
        <f>IF(ISBLANK($H112)=TRUE,"",_xll.EDF(H9:H108,$H112))</f>
        <v/>
      </c>
      <c r="I113" t="str">
        <f>IF(ISBLANK($I112)=TRUE,"",_xll.EDF(I9:I108,$I112))</f>
        <v/>
      </c>
      <c r="J113" t="str">
        <f>IF(ISBLANK($J112)=TRUE,"",_xll.EDF(J9:J108,$J112))</f>
        <v/>
      </c>
      <c r="K113" t="str">
        <f>IF(ISBLANK($K112)=TRUE,"",_xll.EDF(K9:K108,$K112))</f>
        <v/>
      </c>
      <c r="L113" t="str">
        <f>IF(ISBLANK($L112)=TRUE,"",_xll.EDF(L9:L108,$L112))</f>
        <v/>
      </c>
      <c r="M113" t="str">
        <f>IF(ISBLANK($M112)=TRUE,"",_xll.EDF(M9:M108,$M112))</f>
        <v/>
      </c>
      <c r="N113" t="str">
        <f>IF(ISBLANK($N112)=TRUE,"",_xll.EDF(N9:N108,$N112))</f>
        <v/>
      </c>
      <c r="O113" t="str">
        <f>IF(ISBLANK($O112)=TRUE,"",_xll.EDF(O9:O108,$O112))</f>
        <v/>
      </c>
      <c r="P113" t="str">
        <f>IF(ISBLANK($P112)=TRUE,"",_xll.EDF(P9:P108,$P112))</f>
        <v/>
      </c>
      <c r="Q113" t="str">
        <f>IF(ISBLANK($Q112)=TRUE,"",_xll.EDF(Q9:Q108,$Q112))</f>
        <v/>
      </c>
      <c r="R113" t="str">
        <f>IF(ISBLANK($R112)=TRUE,"",_xll.EDF(R9:R108,$R112))</f>
        <v/>
      </c>
      <c r="S113" t="str">
        <f>IF(ISBLANK($S112)=TRUE,"",_xll.EDF(S9:S108,$S112))</f>
        <v/>
      </c>
      <c r="T113" t="str">
        <f>IF(ISBLANK($T112)=TRUE,"",_xll.EDF(T9:T108,$T112))</f>
        <v/>
      </c>
      <c r="U113" t="str">
        <f>IF(ISBLANK($U112)=TRUE,"",_xll.EDF(U9:U108,$U112))</f>
        <v/>
      </c>
      <c r="V113" t="str">
        <f>IF(ISBLANK($V112)=TRUE,"",_xll.EDF(V9:V108,$V112))</f>
        <v/>
      </c>
      <c r="W113" t="str">
        <f>IF(ISBLANK($W112)=TRUE,"",_xll.EDF(W9:W108,$W112))</f>
        <v/>
      </c>
      <c r="X113" t="str">
        <f>IF(ISBLANK($X112)=TRUE,"",_xll.EDF(X9:X108,$X112))</f>
        <v/>
      </c>
      <c r="Y113" t="str">
        <f>IF(ISBLANK($Y112)=TRUE,"",_xll.EDF(Y9:Y108,$Y112))</f>
        <v/>
      </c>
      <c r="Z113" t="str">
        <f>IF(ISBLANK($Z112)=TRUE,"",_xll.EDF(Z9:Z108,$Z112))</f>
        <v/>
      </c>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row>
    <row r="114" spans="1:72">
      <c r="A114" t="s">
        <v>182</v>
      </c>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row>
    <row r="115" spans="1:72">
      <c r="A115" t="s">
        <v>183</v>
      </c>
      <c r="B115" t="str">
        <f>IF(ISBLANK($B114)=TRUE,"",_xll.EDF(B9:B108,$B114))</f>
        <v/>
      </c>
      <c r="C115" t="str">
        <f>IF(ISBLANK($C114)=TRUE,"",_xll.EDF(C9:C108,$C114))</f>
        <v/>
      </c>
      <c r="D115" t="str">
        <f>IF(ISBLANK($D114)=TRUE,"",_xll.EDF(D9:D108,$D114))</f>
        <v/>
      </c>
      <c r="E115" t="str">
        <f>IF(ISBLANK($E114)=TRUE,"",_xll.EDF(E9:E108,$E114))</f>
        <v/>
      </c>
      <c r="F115" t="str">
        <f>IF(ISBLANK($F114)=TRUE,"",_xll.EDF(F9:F108,$F114))</f>
        <v/>
      </c>
      <c r="G115" t="str">
        <f>IF(ISBLANK($G114)=TRUE,"",_xll.EDF(G9:G108,$G114))</f>
        <v/>
      </c>
      <c r="H115" t="str">
        <f>IF(ISBLANK($H114)=TRUE,"",_xll.EDF(H9:H108,$H114))</f>
        <v/>
      </c>
      <c r="I115" t="str">
        <f>IF(ISBLANK($I114)=TRUE,"",_xll.EDF(I9:I108,$I114))</f>
        <v/>
      </c>
      <c r="J115" t="str">
        <f>IF(ISBLANK($J114)=TRUE,"",_xll.EDF(J9:J108,$J114))</f>
        <v/>
      </c>
      <c r="K115" t="str">
        <f>IF(ISBLANK($K114)=TRUE,"",_xll.EDF(K9:K108,$K114))</f>
        <v/>
      </c>
      <c r="L115" t="str">
        <f>IF(ISBLANK($L114)=TRUE,"",_xll.EDF(L9:L108,$L114))</f>
        <v/>
      </c>
      <c r="M115" t="str">
        <f>IF(ISBLANK($M114)=TRUE,"",_xll.EDF(M9:M108,$M114))</f>
        <v/>
      </c>
      <c r="N115" t="str">
        <f>IF(ISBLANK($N114)=TRUE,"",_xll.EDF(N9:N108,$N114))</f>
        <v/>
      </c>
      <c r="O115" t="str">
        <f>IF(ISBLANK($O114)=TRUE,"",_xll.EDF(O9:O108,$O114))</f>
        <v/>
      </c>
      <c r="P115" t="str">
        <f>IF(ISBLANK($P114)=TRUE,"",_xll.EDF(P9:P108,$P114))</f>
        <v/>
      </c>
      <c r="Q115" t="str">
        <f>IF(ISBLANK($Q114)=TRUE,"",_xll.EDF(Q9:Q108,$Q114))</f>
        <v/>
      </c>
      <c r="R115" t="str">
        <f>IF(ISBLANK($R114)=TRUE,"",_xll.EDF(R9:R108,$R114))</f>
        <v/>
      </c>
      <c r="S115" t="str">
        <f>IF(ISBLANK($S114)=TRUE,"",_xll.EDF(S9:S108,$S114))</f>
        <v/>
      </c>
      <c r="T115" t="str">
        <f>IF(ISBLANK($T114)=TRUE,"",_xll.EDF(T9:T108,$T114))</f>
        <v/>
      </c>
      <c r="U115" t="str">
        <f>IF(ISBLANK($U114)=TRUE,"",_xll.EDF(U9:U108,$U114))</f>
        <v/>
      </c>
      <c r="V115" t="str">
        <f>IF(ISBLANK($V114)=TRUE,"",_xll.EDF(V9:V108,$V114))</f>
        <v/>
      </c>
      <c r="W115" t="str">
        <f>IF(ISBLANK($W114)=TRUE,"",_xll.EDF(W9:W108,$W114))</f>
        <v/>
      </c>
      <c r="X115" t="str">
        <f>IF(ISBLANK($X114)=TRUE,"",_xll.EDF(X9:X108,$X114))</f>
        <v/>
      </c>
      <c r="Y115" t="str">
        <f>IF(ISBLANK($Y114)=TRUE,"",_xll.EDF(Y9:Y108,$Y114))</f>
        <v/>
      </c>
      <c r="Z115" t="str">
        <f>IF(ISBLANK($Z114)=TRUE,"",_xll.EDF(Z9:Z108,$Z114))</f>
        <v/>
      </c>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row>
    <row r="116" spans="1:72">
      <c r="A116" t="s">
        <v>184</v>
      </c>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row>
    <row r="117" spans="1:72">
      <c r="A117" t="s">
        <v>185</v>
      </c>
      <c r="B117" t="str">
        <f>IF(ISBLANK($B116)=TRUE,"",_xll.EDF(B9:B108,$B116))</f>
        <v/>
      </c>
      <c r="C117" t="str">
        <f>IF(ISBLANK($C116)=TRUE,"",_xll.EDF(C9:C108,$C116))</f>
        <v/>
      </c>
      <c r="D117" t="str">
        <f>IF(ISBLANK($D116)=TRUE,"",_xll.EDF(D9:D108,$D116))</f>
        <v/>
      </c>
      <c r="E117" t="str">
        <f>IF(ISBLANK($E116)=TRUE,"",_xll.EDF(E9:E108,$E116))</f>
        <v/>
      </c>
      <c r="F117" t="str">
        <f>IF(ISBLANK($F116)=TRUE,"",_xll.EDF(F9:F108,$F116))</f>
        <v/>
      </c>
      <c r="G117" t="str">
        <f>IF(ISBLANK($G116)=TRUE,"",_xll.EDF(G9:G108,$G116))</f>
        <v/>
      </c>
      <c r="H117" t="str">
        <f>IF(ISBLANK($H116)=TRUE,"",_xll.EDF(H9:H108,$H116))</f>
        <v/>
      </c>
      <c r="I117" t="str">
        <f>IF(ISBLANK($I116)=TRUE,"",_xll.EDF(I9:I108,$I116))</f>
        <v/>
      </c>
      <c r="J117" t="str">
        <f>IF(ISBLANK($J116)=TRUE,"",_xll.EDF(J9:J108,$J116))</f>
        <v/>
      </c>
      <c r="K117" t="str">
        <f>IF(ISBLANK($K116)=TRUE,"",_xll.EDF(K9:K108,$K116))</f>
        <v/>
      </c>
      <c r="L117" t="str">
        <f>IF(ISBLANK($L116)=TRUE,"",_xll.EDF(L9:L108,$L116))</f>
        <v/>
      </c>
      <c r="M117" t="str">
        <f>IF(ISBLANK($M116)=TRUE,"",_xll.EDF(M9:M108,$M116))</f>
        <v/>
      </c>
      <c r="N117" t="str">
        <f>IF(ISBLANK($N116)=TRUE,"",_xll.EDF(N9:N108,$N116))</f>
        <v/>
      </c>
      <c r="O117" t="str">
        <f>IF(ISBLANK($O116)=TRUE,"",_xll.EDF(O9:O108,$O116))</f>
        <v/>
      </c>
      <c r="P117" t="str">
        <f>IF(ISBLANK($P116)=TRUE,"",_xll.EDF(P9:P108,$P116))</f>
        <v/>
      </c>
      <c r="Q117" t="str">
        <f>IF(ISBLANK($Q116)=TRUE,"",_xll.EDF(Q9:Q108,$Q116))</f>
        <v/>
      </c>
      <c r="R117" t="str">
        <f>IF(ISBLANK($R116)=TRUE,"",_xll.EDF(R9:R108,$R116))</f>
        <v/>
      </c>
      <c r="S117" t="str">
        <f>IF(ISBLANK($S116)=TRUE,"",_xll.EDF(S9:S108,$S116))</f>
        <v/>
      </c>
      <c r="T117" t="str">
        <f>IF(ISBLANK($T116)=TRUE,"",_xll.EDF(T9:T108,$T116))</f>
        <v/>
      </c>
      <c r="U117" t="str">
        <f>IF(ISBLANK($U116)=TRUE,"",_xll.EDF(U9:U108,$U116))</f>
        <v/>
      </c>
      <c r="V117" t="str">
        <f>IF(ISBLANK($V116)=TRUE,"",_xll.EDF(V9:V108,$V116))</f>
        <v/>
      </c>
      <c r="W117" t="str">
        <f>IF(ISBLANK($W116)=TRUE,"",_xll.EDF(W9:W108,$W116))</f>
        <v/>
      </c>
      <c r="X117" t="str">
        <f>IF(ISBLANK($X116)=TRUE,"",_xll.EDF(X9:X108,$X116))</f>
        <v/>
      </c>
      <c r="Y117" t="str">
        <f>IF(ISBLANK($Y116)=TRUE,"",_xll.EDF(Y9:Y108,$Y116))</f>
        <v/>
      </c>
      <c r="Z117" t="str">
        <f>IF(ISBLANK($Z116)=TRUE,"",_xll.EDF(Z9:Z108,$Z116))</f>
        <v/>
      </c>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row>
    <row r="118" spans="1:72">
      <c r="A118" t="s">
        <v>186</v>
      </c>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row>
    <row r="119" spans="1:72">
      <c r="A119" t="s">
        <v>187</v>
      </c>
      <c r="B119" t="str">
        <f>IF(ISBLANK($B118)=TRUE,"",_xll.EDF(B9:B108,$B118))</f>
        <v/>
      </c>
      <c r="C119" t="str">
        <f>IF(ISBLANK($C118)=TRUE,"",_xll.EDF(C9:C108,$C118))</f>
        <v/>
      </c>
      <c r="D119" t="str">
        <f>IF(ISBLANK($D118)=TRUE,"",_xll.EDF(D9:D108,$D118))</f>
        <v/>
      </c>
      <c r="E119" t="str">
        <f>IF(ISBLANK($E118)=TRUE,"",_xll.EDF(E9:E108,$E118))</f>
        <v/>
      </c>
      <c r="F119" t="str">
        <f>IF(ISBLANK($F118)=TRUE,"",_xll.EDF(F9:F108,$F118))</f>
        <v/>
      </c>
      <c r="G119" t="str">
        <f>IF(ISBLANK($G118)=TRUE,"",_xll.EDF(G9:G108,$G118))</f>
        <v/>
      </c>
      <c r="H119" t="str">
        <f>IF(ISBLANK($H118)=TRUE,"",_xll.EDF(H9:H108,$H118))</f>
        <v/>
      </c>
      <c r="I119" t="str">
        <f>IF(ISBLANK($I118)=TRUE,"",_xll.EDF(I9:I108,$I118))</f>
        <v/>
      </c>
      <c r="J119" t="str">
        <f>IF(ISBLANK($J118)=TRUE,"",_xll.EDF(J9:J108,$J118))</f>
        <v/>
      </c>
      <c r="K119" t="str">
        <f>IF(ISBLANK($K118)=TRUE,"",_xll.EDF(K9:K108,$K118))</f>
        <v/>
      </c>
      <c r="L119" t="str">
        <f>IF(ISBLANK($L118)=TRUE,"",_xll.EDF(L9:L108,$L118))</f>
        <v/>
      </c>
      <c r="M119" t="str">
        <f>IF(ISBLANK($M118)=TRUE,"",_xll.EDF(M9:M108,$M118))</f>
        <v/>
      </c>
      <c r="N119" t="str">
        <f>IF(ISBLANK($N118)=TRUE,"",_xll.EDF(N9:N108,$N118))</f>
        <v/>
      </c>
      <c r="O119" t="str">
        <f>IF(ISBLANK($O118)=TRUE,"",_xll.EDF(O9:O108,$O118))</f>
        <v/>
      </c>
      <c r="P119" t="str">
        <f>IF(ISBLANK($P118)=TRUE,"",_xll.EDF(P9:P108,$P118))</f>
        <v/>
      </c>
      <c r="Q119" t="str">
        <f>IF(ISBLANK($Q118)=TRUE,"",_xll.EDF(Q9:Q108,$Q118))</f>
        <v/>
      </c>
      <c r="R119" t="str">
        <f>IF(ISBLANK($R118)=TRUE,"",_xll.EDF(R9:R108,$R118))</f>
        <v/>
      </c>
      <c r="S119" t="str">
        <f>IF(ISBLANK($S118)=TRUE,"",_xll.EDF(S9:S108,$S118))</f>
        <v/>
      </c>
      <c r="T119" t="str">
        <f>IF(ISBLANK($T118)=TRUE,"",_xll.EDF(T9:T108,$T118))</f>
        <v/>
      </c>
      <c r="U119" t="str">
        <f>IF(ISBLANK($U118)=TRUE,"",_xll.EDF(U9:U108,$U118))</f>
        <v/>
      </c>
      <c r="V119" t="str">
        <f>IF(ISBLANK($V118)=TRUE,"",_xll.EDF(V9:V108,$V118))</f>
        <v/>
      </c>
      <c r="W119" t="str">
        <f>IF(ISBLANK($W118)=TRUE,"",_xll.EDF(W9:W108,$W118))</f>
        <v/>
      </c>
      <c r="X119" t="str">
        <f>IF(ISBLANK($X118)=TRUE,"",_xll.EDF(X9:X108,$X118))</f>
        <v/>
      </c>
      <c r="Y119" t="str">
        <f>IF(ISBLANK($Y118)=TRUE,"",_xll.EDF(Y9:Y108,$Y118))</f>
        <v/>
      </c>
      <c r="Z119" t="str">
        <f>IF(ISBLANK($Z118)=TRUE,"",_xll.EDF(Z9:Z108,$Z118))</f>
        <v/>
      </c>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row>
    <row r="120" spans="1:72">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row>
    <row r="121" spans="1:72">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row>
    <row r="122" spans="1:72">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row>
    <row r="123" spans="1:72">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row>
    <row r="124" spans="1:72">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row>
    <row r="125" spans="1:72">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row>
    <row r="126" spans="1:72">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row>
    <row r="127" spans="1:72">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row>
    <row r="128" spans="1:72">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row>
    <row r="129" spans="27:72">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row>
    <row r="130" spans="27:72">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row>
    <row r="131" spans="27:72">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row>
    <row r="132" spans="27:72">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row>
    <row r="133" spans="27:72">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row>
    <row r="134" spans="27:72">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row>
    <row r="135" spans="27:72">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row>
    <row r="136" spans="27:72">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row>
    <row r="137" spans="27:72">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row>
    <row r="138" spans="27:72">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row>
    <row r="139" spans="27:72">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row>
    <row r="140" spans="27:72">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row>
    <row r="141" spans="27:72">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row>
    <row r="142" spans="27:72">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row>
    <row r="143" spans="27:72">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row>
    <row r="144" spans="27:72">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row>
    <row r="145" spans="27:72">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row>
    <row r="146" spans="27:72">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row>
    <row r="147" spans="27:72">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row>
    <row r="148" spans="27:72">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row>
    <row r="149" spans="27:72">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row>
    <row r="150" spans="27:72">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row>
    <row r="151" spans="27:72">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row>
    <row r="152" spans="27:72">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row>
    <row r="153" spans="27:72">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row>
    <row r="154" spans="27:72">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row>
    <row r="155" spans="27:72">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row>
    <row r="156" spans="27:72">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row>
    <row r="157" spans="27:72">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row>
    <row r="158" spans="27:72">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row>
    <row r="159" spans="27:72">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row>
    <row r="160" spans="27:72">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row>
    <row r="161" spans="27:72">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row>
    <row r="162" spans="27:72">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row>
    <row r="163" spans="27:72">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row>
    <row r="164" spans="27:72">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row>
    <row r="165" spans="27:72">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row>
    <row r="166" spans="27:72">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row>
    <row r="167" spans="27:72">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row>
    <row r="168" spans="27:72">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row>
    <row r="169" spans="27:72">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row>
    <row r="170" spans="27:72">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row>
    <row r="171" spans="27:72">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row>
    <row r="172" spans="27:72">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row>
    <row r="173" spans="27:72">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row>
    <row r="174" spans="27:72">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row>
    <row r="175" spans="27:72">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row>
    <row r="176" spans="27:72">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row>
    <row r="177" spans="27:72">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row>
    <row r="178" spans="27:72">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row>
    <row r="179" spans="27:72">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row>
    <row r="180" spans="27:72">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row>
    <row r="181" spans="27:72">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row>
    <row r="182" spans="27:72">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row>
    <row r="183" spans="27:72">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row>
    <row r="184" spans="27:72">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row>
    <row r="185" spans="27:72">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row>
    <row r="186" spans="27:72">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row>
    <row r="187" spans="27:72">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row>
    <row r="188" spans="27:72">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row>
    <row r="189" spans="27:72">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27:72">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27:72">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27:72">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27:50">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27:50">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27:50">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27:50">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27:50">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27:50">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27:50">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27:50">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27:50">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27:50">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row r="203" spans="27:50">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row>
    <row r="204" spans="27:50">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row>
    <row r="205" spans="27:50">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row>
    <row r="206" spans="27:50">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row>
    <row r="207" spans="27:50">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row>
    <row r="208" spans="27:50">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row>
    <row r="209" spans="27:50">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row>
    <row r="210" spans="27:50">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row>
    <row r="211" spans="27:50">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row>
    <row r="212" spans="27:50">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row>
    <row r="213" spans="27:50">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row>
    <row r="214" spans="27:50">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row>
    <row r="215" spans="27:50">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row>
    <row r="216" spans="27:50">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row>
    <row r="217" spans="27:50">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row>
    <row r="218" spans="27:50">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row>
    <row r="219" spans="27:50">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row>
    <row r="220" spans="27:50">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row>
    <row r="221" spans="27:50">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row>
    <row r="222" spans="27:50">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spans="27:50">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row>
    <row r="224" spans="27:50">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row>
    <row r="225" spans="27:50">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row>
    <row r="226" spans="27:50">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row>
    <row r="227" spans="27:50">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row>
    <row r="228" spans="27:50">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row>
    <row r="229" spans="27:50">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row>
    <row r="230" spans="27:50">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row>
    <row r="231" spans="27:50">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row>
    <row r="232" spans="27:50">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row>
    <row r="233" spans="27:50">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27:50">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row>
    <row r="235" spans="27:50">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row>
    <row r="236" spans="27:50">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row>
    <row r="237" spans="27:50">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row>
    <row r="238" spans="27:50">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row>
    <row r="239" spans="27:50">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row>
    <row r="240" spans="27:50">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row>
    <row r="241" spans="27:50">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row>
    <row r="242" spans="27:50">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row>
    <row r="243" spans="27:50">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row>
  </sheetData>
  <sheetCalcPr fullCalcOnLoad="1"/>
  <phoneticPr fontId="0" type="noConversion"/>
  <conditionalFormatting sqref="AB42:AX42 AC43:AX43 AD44:AX44 AE45:AX45 AF46:AX46 AG47:AX47 AH48:AX48 AI49:AX49 AJ50:AX50 AK51:AX51 AL52:AX52 AM53:AX53 AN54:AX54 AO55:AX55 AP56:AX56 AQ57:AX57 AR58:AX58 AS59:AX59 AT60:AX60 AU61:AX61 AV62:AX62 AW63:AX63 AX64">
    <cfRule type="cellIs" dxfId="1" priority="1" stopIfTrue="1" operator="greaterThanOrEqual">
      <formula>$AC$39</formula>
    </cfRule>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J119"/>
  <sheetViews>
    <sheetView workbookViewId="0"/>
  </sheetViews>
  <sheetFormatPr defaultRowHeight="12"/>
  <sheetData>
    <row r="1" spans="1:10">
      <c r="A1" t="s">
        <v>189</v>
      </c>
    </row>
    <row r="2" spans="1:10">
      <c r="A2" t="s">
        <v>30</v>
      </c>
      <c r="B2" t="str">
        <f ca="1">ADDRESS(ROW(Simulate!$B$259),COLUMN(Simulate!$B$259),4,,_xll.WSNAME(Simulate!$B$259))</f>
        <v>Simulate!B259</v>
      </c>
      <c r="C2" t="str">
        <f ca="1">ADDRESS(ROW(Simulate!$B$260),COLUMN(Simulate!$B$260),4,,_xll.WSNAME(Simulate!$B$260))</f>
        <v>Simulate!B260</v>
      </c>
      <c r="D2" t="str">
        <f ca="1">ADDRESS(ROW(Simulate!$B$261),COLUMN(Simulate!$B$261),4,,_xll.WSNAME(Simulate!$B$261))</f>
        <v>Simulate!B261</v>
      </c>
    </row>
    <row r="3" spans="1:10">
      <c r="A3" t="s">
        <v>13</v>
      </c>
      <c r="B3">
        <f>AVERAGE(B9:B108)</f>
        <v>2.0145379285175578E-3</v>
      </c>
      <c r="C3">
        <f>AVERAGE(C9:C108)</f>
        <v>7.8827537808560109E-4</v>
      </c>
      <c r="D3">
        <f>AVERAGE(D9:D108)</f>
        <v>5.6002646311421158E-3</v>
      </c>
    </row>
    <row r="4" spans="1:10">
      <c r="A4" t="s">
        <v>160</v>
      </c>
      <c r="B4">
        <f>STDEV(B9:B108)</f>
        <v>1.0248367595736243</v>
      </c>
      <c r="C4">
        <f>STDEV(C9:C108)</f>
        <v>1.0266101801646381</v>
      </c>
      <c r="D4">
        <f>STDEV(D9:D108)</f>
        <v>1.0125889524244516</v>
      </c>
    </row>
    <row r="5" spans="1:10">
      <c r="A5" t="s">
        <v>161</v>
      </c>
      <c r="B5">
        <f>100*B4/B3</f>
        <v>50872.050859214803</v>
      </c>
      <c r="C5">
        <f>100*C4/C3</f>
        <v>130234.96720877607</v>
      </c>
      <c r="D5">
        <f>100*D4/D3</f>
        <v>18081.091146900762</v>
      </c>
    </row>
    <row r="6" spans="1:10">
      <c r="A6" t="s">
        <v>17</v>
      </c>
      <c r="B6">
        <f>MIN(B9:B108)</f>
        <v>-2.7364062710473243</v>
      </c>
      <c r="C6">
        <f>MIN(C9:C108)</f>
        <v>-3.1265871878729805</v>
      </c>
      <c r="D6">
        <f>MIN(D9:D108)</f>
        <v>-2.4075778897130746</v>
      </c>
      <c r="H6" s="1" t="s">
        <v>170</v>
      </c>
    </row>
    <row r="7" spans="1:10">
      <c r="A7" t="s">
        <v>14</v>
      </c>
      <c r="B7">
        <f>MAX(B9:B108)</f>
        <v>2.9366321231194692</v>
      </c>
      <c r="C7">
        <f>MAX(C9:C108)</f>
        <v>2.7811214392880119</v>
      </c>
      <c r="D7">
        <f>MAX(D9:D108)</f>
        <v>3.0191621276166334</v>
      </c>
      <c r="H7" t="s">
        <v>171</v>
      </c>
      <c r="J7" s="80">
        <v>0.95</v>
      </c>
    </row>
    <row r="8" spans="1:10">
      <c r="A8" t="s">
        <v>162</v>
      </c>
      <c r="B8">
        <f>Simulate!$A$259</f>
        <v>3</v>
      </c>
      <c r="C8">
        <f>Simulate!$A$260</f>
        <v>2</v>
      </c>
      <c r="D8">
        <f>Simulate!$A$261</f>
        <v>1</v>
      </c>
      <c r="H8" t="s">
        <v>172</v>
      </c>
      <c r="J8" s="81">
        <f>TINV(1-$J$7,COUNT(SimData1!$B$9:$B$108)-2)</f>
        <v>1.9844674040170753</v>
      </c>
    </row>
    <row r="9" spans="1:10">
      <c r="A9">
        <v>1</v>
      </c>
      <c r="B9">
        <v>9.905480897255059E-2</v>
      </c>
      <c r="C9">
        <v>-0.36585749484274971</v>
      </c>
      <c r="D9">
        <v>-0.46978241388536746</v>
      </c>
    </row>
    <row r="10" spans="1:10">
      <c r="A10">
        <v>2</v>
      </c>
      <c r="B10">
        <v>-0.65740392750663634</v>
      </c>
      <c r="C10">
        <v>0.7076830410114977</v>
      </c>
      <c r="D10">
        <v>3.0191621276166334</v>
      </c>
      <c r="I10">
        <f>SimData1!$C$8</f>
        <v>2</v>
      </c>
      <c r="J10">
        <f>SimData1!$D$8</f>
        <v>1</v>
      </c>
    </row>
    <row r="11" spans="1:10">
      <c r="A11">
        <v>3</v>
      </c>
      <c r="B11">
        <v>0.55250706125763271</v>
      </c>
      <c r="C11">
        <v>-2.1119889730031765</v>
      </c>
      <c r="D11">
        <v>0.15005558679974507</v>
      </c>
      <c r="H11">
        <f>SimData1!$B$8</f>
        <v>3</v>
      </c>
      <c r="I11" s="81">
        <f>ABS((CORREL(SimData1!$B$9:$B$108,SimData1!$C$9:$C$108)-Simulate!$D$162)/((1-CORREL(SimData1!$B$9:$B$108,SimData1!$C$9:$C$108)^2)/(COUNT(SimData1!$C$9:$C$108)-2))^0.5)</f>
        <v>0.91341831663653517</v>
      </c>
      <c r="J11" s="81">
        <f>ABS((CORREL(SimData1!$B$9:$B$108,SimData1!$D$9:$D$108)-Simulate!$E$162)/((1-CORREL(SimData1!$B$9:$B$108,SimData1!$D$9:$D$108)^2)/(COUNT(SimData1!$D$9:$D$108)-2))^0.5)</f>
        <v>0.14632808849581064</v>
      </c>
    </row>
    <row r="12" spans="1:10">
      <c r="A12">
        <v>4</v>
      </c>
      <c r="B12">
        <v>0.64528441049788821</v>
      </c>
      <c r="C12">
        <v>1.3069448132626711</v>
      </c>
      <c r="D12">
        <v>-1.6222405469811088</v>
      </c>
      <c r="H12">
        <f>SimData1!$C$8</f>
        <v>2</v>
      </c>
      <c r="J12" s="81">
        <f>ABS((CORREL(SimData1!$C$9:$C$108,SimData1!$D$9:$D$108)-Simulate!$E$163)/((1-CORREL(SimData1!$C$9:$C$108,SimData1!$D$9:$D$108)^2)/(COUNT(SimData1!$D$9:$D$108)-2))^0.5)</f>
        <v>6.3865439470565555E-2</v>
      </c>
    </row>
    <row r="13" spans="1:10">
      <c r="A13">
        <v>5</v>
      </c>
      <c r="B13">
        <v>1.6396385732306831</v>
      </c>
      <c r="C13">
        <v>-0.98345226304937028</v>
      </c>
      <c r="D13">
        <v>2.3143386908696018</v>
      </c>
    </row>
    <row r="14" spans="1:10">
      <c r="A14">
        <v>6</v>
      </c>
      <c r="B14">
        <v>0.72809344191039149</v>
      </c>
      <c r="C14">
        <v>-0.25835908744892322</v>
      </c>
      <c r="D14">
        <v>-1.3366267576452948</v>
      </c>
    </row>
    <row r="15" spans="1:10">
      <c r="A15">
        <v>7</v>
      </c>
      <c r="B15">
        <v>-1.3753751774144676</v>
      </c>
      <c r="C15">
        <v>0.42360714653337306</v>
      </c>
      <c r="D15">
        <v>-6.6197975226977679E-2</v>
      </c>
    </row>
    <row r="16" spans="1:10">
      <c r="A16">
        <v>8</v>
      </c>
      <c r="B16">
        <v>-0.44622920164818169</v>
      </c>
      <c r="C16">
        <v>-0.90893169516916794</v>
      </c>
      <c r="D16">
        <v>1.7273864971756345</v>
      </c>
    </row>
    <row r="17" spans="1:4">
      <c r="A17">
        <v>9</v>
      </c>
      <c r="B17">
        <v>1.7110728056644102</v>
      </c>
      <c r="C17">
        <v>-0.46221512380448493</v>
      </c>
      <c r="D17">
        <v>1.1936939019224715</v>
      </c>
    </row>
    <row r="18" spans="1:4">
      <c r="A18">
        <v>10</v>
      </c>
      <c r="B18">
        <v>0.65922182130281359</v>
      </c>
      <c r="C18">
        <v>-1.7411987347002087</v>
      </c>
      <c r="D18">
        <v>1.3343599527920644</v>
      </c>
    </row>
    <row r="19" spans="1:4">
      <c r="A19">
        <v>11</v>
      </c>
      <c r="B19">
        <v>0.43027110751994158</v>
      </c>
      <c r="C19">
        <v>0.26790194269077167</v>
      </c>
      <c r="D19">
        <v>-0.6337850202807247</v>
      </c>
    </row>
    <row r="20" spans="1:4">
      <c r="A20">
        <v>12</v>
      </c>
      <c r="B20">
        <v>-0.70607325126796738</v>
      </c>
      <c r="C20">
        <v>0.52117172129535694</v>
      </c>
      <c r="D20">
        <v>-2.4075778897130746</v>
      </c>
    </row>
    <row r="21" spans="1:4">
      <c r="A21">
        <v>13</v>
      </c>
      <c r="B21">
        <v>1.3823126741347103</v>
      </c>
      <c r="C21">
        <v>0.52321598314330631</v>
      </c>
      <c r="D21">
        <v>-1.0373243713101208</v>
      </c>
    </row>
    <row r="22" spans="1:4">
      <c r="A22">
        <v>14</v>
      </c>
      <c r="B22">
        <v>-1.255246108305506</v>
      </c>
      <c r="C22">
        <v>1.5250740353014147</v>
      </c>
      <c r="D22">
        <v>-1.5299083426167261</v>
      </c>
    </row>
    <row r="23" spans="1:4">
      <c r="A23">
        <v>15</v>
      </c>
      <c r="B23">
        <v>-0.54941757779879907</v>
      </c>
      <c r="C23">
        <v>-0.11593253359282615</v>
      </c>
      <c r="D23">
        <v>1.8887594227228761</v>
      </c>
    </row>
    <row r="24" spans="1:4">
      <c r="A24">
        <v>16</v>
      </c>
      <c r="B24">
        <v>-0.3727847358260501</v>
      </c>
      <c r="C24">
        <v>2.0938016719293913</v>
      </c>
      <c r="D24">
        <v>-1.1815209630843342</v>
      </c>
    </row>
    <row r="25" spans="1:4">
      <c r="A25">
        <v>17</v>
      </c>
      <c r="B25">
        <v>0.879033947756236</v>
      </c>
      <c r="C25">
        <v>6.5750633297710664E-2</v>
      </c>
      <c r="D25">
        <v>0.34706616548970071</v>
      </c>
    </row>
    <row r="26" spans="1:4">
      <c r="A26">
        <v>18</v>
      </c>
      <c r="B26">
        <v>-0.32392221108176245</v>
      </c>
      <c r="C26">
        <v>2.7811214392880119</v>
      </c>
      <c r="D26">
        <v>0.61397284039633115</v>
      </c>
    </row>
    <row r="27" spans="1:4">
      <c r="A27">
        <v>19</v>
      </c>
      <c r="B27">
        <v>0.67230922882472</v>
      </c>
      <c r="C27">
        <v>0.19555489698082595</v>
      </c>
      <c r="D27">
        <v>1.8006824331265818</v>
      </c>
    </row>
    <row r="28" spans="1:4">
      <c r="A28">
        <v>20</v>
      </c>
      <c r="B28">
        <v>0.3203120246654248</v>
      </c>
      <c r="C28">
        <v>-9.2061078042741815E-2</v>
      </c>
      <c r="D28">
        <v>4.0244688558342734E-2</v>
      </c>
    </row>
    <row r="29" spans="1:4">
      <c r="A29">
        <v>21</v>
      </c>
      <c r="B29">
        <v>-2.2103520589230916</v>
      </c>
      <c r="C29">
        <v>-0.41569730672614091</v>
      </c>
      <c r="D29">
        <v>0.69131968253835896</v>
      </c>
    </row>
    <row r="30" spans="1:4">
      <c r="A30">
        <v>22</v>
      </c>
      <c r="B30">
        <v>-0.39997271346802332</v>
      </c>
      <c r="C30">
        <v>-3.1265871878729805</v>
      </c>
      <c r="D30">
        <v>0.24254703017115919</v>
      </c>
    </row>
    <row r="31" spans="1:4">
      <c r="A31">
        <v>23</v>
      </c>
      <c r="B31">
        <v>0.23986482659351915</v>
      </c>
      <c r="C31">
        <v>0.9548437656090436</v>
      </c>
      <c r="D31">
        <v>-1.8475531269949694</v>
      </c>
    </row>
    <row r="32" spans="1:4">
      <c r="A32">
        <v>24</v>
      </c>
      <c r="B32">
        <v>-1.1952184597005564</v>
      </c>
      <c r="C32">
        <v>0.58847656048561869</v>
      </c>
      <c r="D32">
        <v>0.19177686734148902</v>
      </c>
    </row>
    <row r="33" spans="1:4">
      <c r="A33">
        <v>25</v>
      </c>
      <c r="B33">
        <v>0.89054992400456601</v>
      </c>
      <c r="C33">
        <v>1.1841273079558174</v>
      </c>
      <c r="D33">
        <v>1.5522258173160517</v>
      </c>
    </row>
    <row r="34" spans="1:4">
      <c r="A34">
        <v>26</v>
      </c>
      <c r="B34">
        <v>-0.29350304189861054</v>
      </c>
      <c r="C34">
        <v>0.43775337118388552</v>
      </c>
      <c r="D34">
        <v>-0.20298682747698149</v>
      </c>
    </row>
    <row r="35" spans="1:4">
      <c r="A35">
        <v>27</v>
      </c>
      <c r="B35">
        <v>6.8860445365935153E-3</v>
      </c>
      <c r="C35">
        <v>0.17291621597863871</v>
      </c>
      <c r="D35">
        <v>-0.55434381259352583</v>
      </c>
    </row>
    <row r="36" spans="1:4">
      <c r="A36">
        <v>28</v>
      </c>
      <c r="B36">
        <v>-0.32592239352240027</v>
      </c>
      <c r="C36">
        <v>-1.6428708688412512</v>
      </c>
      <c r="D36">
        <v>-1.0250679007731738</v>
      </c>
    </row>
    <row r="37" spans="1:4">
      <c r="A37">
        <v>29</v>
      </c>
      <c r="B37">
        <v>0.90383958395251041</v>
      </c>
      <c r="C37">
        <v>0.43579642174607636</v>
      </c>
      <c r="D37">
        <v>1.530076793901114E-2</v>
      </c>
    </row>
    <row r="38" spans="1:4">
      <c r="A38">
        <v>30</v>
      </c>
      <c r="B38">
        <v>0.33949755568352202</v>
      </c>
      <c r="C38">
        <v>-0.94262920591446553</v>
      </c>
      <c r="D38">
        <v>-2.565447626270223E-2</v>
      </c>
    </row>
    <row r="39" spans="1:4">
      <c r="A39">
        <v>31</v>
      </c>
      <c r="B39">
        <v>-0.13157572803845519</v>
      </c>
      <c r="C39">
        <v>0.41310977873445387</v>
      </c>
      <c r="D39">
        <v>0.83143739900699221</v>
      </c>
    </row>
    <row r="40" spans="1:4">
      <c r="A40">
        <v>32</v>
      </c>
      <c r="B40">
        <v>-0.26085116529967306</v>
      </c>
      <c r="C40">
        <v>1.0168767728654218</v>
      </c>
      <c r="D40">
        <v>0.38413815239418359</v>
      </c>
    </row>
    <row r="41" spans="1:4">
      <c r="A41">
        <v>33</v>
      </c>
      <c r="B41">
        <v>0.15882070088952127</v>
      </c>
      <c r="C41">
        <v>-1.7176971935185246</v>
      </c>
      <c r="D41">
        <v>7.0975740475316851E-2</v>
      </c>
    </row>
    <row r="42" spans="1:4">
      <c r="A42">
        <v>34</v>
      </c>
      <c r="B42">
        <v>1.8903127627706537</v>
      </c>
      <c r="C42">
        <v>-0.62510907188294274</v>
      </c>
      <c r="D42">
        <v>-0.49854835057336078</v>
      </c>
    </row>
    <row r="43" spans="1:4">
      <c r="A43">
        <v>35</v>
      </c>
      <c r="B43">
        <v>0.86789530779886048</v>
      </c>
      <c r="C43">
        <v>-0.2315446853797965</v>
      </c>
      <c r="D43">
        <v>0.74198409072943128</v>
      </c>
    </row>
    <row r="44" spans="1:4">
      <c r="A44">
        <v>36</v>
      </c>
      <c r="B44">
        <v>-0.81764218932934929</v>
      </c>
      <c r="C44">
        <v>-0.61503536772271361</v>
      </c>
      <c r="D44">
        <v>0.2123877978001103</v>
      </c>
    </row>
    <row r="45" spans="1:4">
      <c r="A45">
        <v>37</v>
      </c>
      <c r="B45">
        <v>1.5520680297523</v>
      </c>
      <c r="C45">
        <v>-1.2561301260331053</v>
      </c>
      <c r="D45">
        <v>-0.37182447536729901</v>
      </c>
    </row>
    <row r="46" spans="1:4">
      <c r="A46">
        <v>38</v>
      </c>
      <c r="B46">
        <v>0.95686604399768393</v>
      </c>
      <c r="C46">
        <v>0.30867450530360946</v>
      </c>
      <c r="D46">
        <v>-0.42357973058001375</v>
      </c>
    </row>
    <row r="47" spans="1:4">
      <c r="A47">
        <v>39</v>
      </c>
      <c r="B47">
        <v>0.15790421607146665</v>
      </c>
      <c r="C47">
        <v>0.10352220254641728</v>
      </c>
      <c r="D47">
        <v>-0.69526043976085616</v>
      </c>
    </row>
    <row r="48" spans="1:4">
      <c r="A48">
        <v>40</v>
      </c>
      <c r="B48">
        <v>-0.21406827027101932</v>
      </c>
      <c r="C48">
        <v>0.12679547378657585</v>
      </c>
      <c r="D48">
        <v>1.0290122175136012</v>
      </c>
    </row>
    <row r="49" spans="1:4">
      <c r="A49">
        <v>41</v>
      </c>
      <c r="B49">
        <v>2.9366321231194692</v>
      </c>
      <c r="C49">
        <v>-0.50017173315805197</v>
      </c>
      <c r="D49">
        <v>-0.34368612479440896</v>
      </c>
    </row>
    <row r="50" spans="1:4">
      <c r="A50">
        <v>42</v>
      </c>
      <c r="B50">
        <v>0.59209209229652315</v>
      </c>
      <c r="C50">
        <v>-0.98071881456882459</v>
      </c>
      <c r="D50">
        <v>1.4574365853066609</v>
      </c>
    </row>
    <row r="51" spans="1:4">
      <c r="A51">
        <v>43</v>
      </c>
      <c r="B51">
        <v>0.4586892753780929</v>
      </c>
      <c r="C51">
        <v>0.72812005534955415</v>
      </c>
      <c r="D51">
        <v>-0.14720492274326191</v>
      </c>
    </row>
    <row r="52" spans="1:4">
      <c r="A52">
        <v>44</v>
      </c>
      <c r="B52">
        <v>-0.79663578865944484</v>
      </c>
      <c r="C52">
        <v>-0.35357580163656616</v>
      </c>
      <c r="D52">
        <v>0.95441606178978156</v>
      </c>
    </row>
    <row r="53" spans="1:4">
      <c r="A53">
        <v>45</v>
      </c>
      <c r="B53">
        <v>-0.75624644122996543</v>
      </c>
      <c r="C53">
        <v>-0.37843911473798642</v>
      </c>
      <c r="D53">
        <v>-0.96197076076336319</v>
      </c>
    </row>
    <row r="54" spans="1:4">
      <c r="A54">
        <v>46</v>
      </c>
      <c r="B54">
        <v>-0.74857967747568788</v>
      </c>
      <c r="C54">
        <v>1.7234718587527031</v>
      </c>
      <c r="D54">
        <v>-0.8382299025954485</v>
      </c>
    </row>
    <row r="55" spans="1:4">
      <c r="A55">
        <v>47</v>
      </c>
      <c r="B55">
        <v>1.2512795986319947</v>
      </c>
      <c r="C55">
        <v>0.16479736458961525</v>
      </c>
      <c r="D55">
        <v>1.1178043823710513</v>
      </c>
    </row>
    <row r="56" spans="1:4">
      <c r="A56">
        <v>48</v>
      </c>
      <c r="B56">
        <v>1.2316511820349809</v>
      </c>
      <c r="C56">
        <v>-1.3653552525612063</v>
      </c>
      <c r="D56">
        <v>1.2703837722279658</v>
      </c>
    </row>
    <row r="57" spans="1:4">
      <c r="A57">
        <v>49</v>
      </c>
      <c r="B57">
        <v>-1.0893469222867866</v>
      </c>
      <c r="C57">
        <v>-1.0134020092910678</v>
      </c>
      <c r="D57">
        <v>-0.22815894171161966</v>
      </c>
    </row>
    <row r="58" spans="1:4">
      <c r="A58">
        <v>50</v>
      </c>
      <c r="B58">
        <v>-0.9361673816270939</v>
      </c>
      <c r="C58">
        <v>1.0105855990282302</v>
      </c>
      <c r="D58">
        <v>0.90100542880417089</v>
      </c>
    </row>
    <row r="59" spans="1:4">
      <c r="A59">
        <v>51</v>
      </c>
      <c r="B59">
        <v>1.3155934030516001</v>
      </c>
      <c r="C59">
        <v>-0.64364779079556755</v>
      </c>
      <c r="D59">
        <v>-1.3990559083771101</v>
      </c>
    </row>
    <row r="60" spans="1:4">
      <c r="A60">
        <v>52</v>
      </c>
      <c r="B60">
        <v>0.4239119205563831</v>
      </c>
      <c r="C60">
        <v>0.54305495448259689</v>
      </c>
      <c r="D60">
        <v>-0.16529348983103342</v>
      </c>
    </row>
    <row r="61" spans="1:4">
      <c r="A61">
        <v>53</v>
      </c>
      <c r="B61">
        <v>0.56383639539836883</v>
      </c>
      <c r="C61">
        <v>-0.27033158340680397</v>
      </c>
      <c r="D61">
        <v>0.4956086547377343</v>
      </c>
    </row>
    <row r="62" spans="1:4">
      <c r="A62">
        <v>54</v>
      </c>
      <c r="B62">
        <v>0.15286895970540981</v>
      </c>
      <c r="C62">
        <v>0.63514464794483616</v>
      </c>
      <c r="D62">
        <v>0.33094078744333211</v>
      </c>
    </row>
    <row r="63" spans="1:4">
      <c r="A63">
        <v>55</v>
      </c>
      <c r="B63">
        <v>0.35962742226878508</v>
      </c>
      <c r="C63">
        <v>-0.50065277603268454</v>
      </c>
      <c r="D63">
        <v>0.78233138692283533</v>
      </c>
    </row>
    <row r="64" spans="1:4">
      <c r="A64">
        <v>56</v>
      </c>
      <c r="B64">
        <v>-1.0709155771752339</v>
      </c>
      <c r="C64">
        <v>-0.29871891862911282</v>
      </c>
      <c r="D64">
        <v>-1.2548225689789589</v>
      </c>
    </row>
    <row r="65" spans="1:4">
      <c r="A65">
        <v>57</v>
      </c>
      <c r="B65">
        <v>1.7142189380646884</v>
      </c>
      <c r="C65">
        <v>-0.82603003085237958</v>
      </c>
      <c r="D65">
        <v>-1.9659602550496389</v>
      </c>
    </row>
    <row r="66" spans="1:4">
      <c r="A66">
        <v>58</v>
      </c>
      <c r="B66">
        <v>-1.0300122391104216</v>
      </c>
      <c r="C66">
        <v>-1.7313253146445107E-3</v>
      </c>
      <c r="D66">
        <v>0.38751620703440515</v>
      </c>
    </row>
    <row r="67" spans="1:4">
      <c r="A67">
        <v>59</v>
      </c>
      <c r="B67">
        <v>-0.47296198651833254</v>
      </c>
      <c r="C67">
        <v>0.71555691827010526</v>
      </c>
      <c r="D67">
        <v>0.87413511143214229</v>
      </c>
    </row>
    <row r="68" spans="1:4">
      <c r="A68">
        <v>60</v>
      </c>
      <c r="B68">
        <v>0.31113176871304832</v>
      </c>
      <c r="C68">
        <v>1.5860891358147886</v>
      </c>
      <c r="D68">
        <v>0.55020828021891077</v>
      </c>
    </row>
    <row r="69" spans="1:4">
      <c r="A69">
        <v>61</v>
      </c>
      <c r="B69">
        <v>1.1254819126687843</v>
      </c>
      <c r="C69">
        <v>-1.1105304314178124</v>
      </c>
      <c r="D69">
        <v>-0.70724992449181456</v>
      </c>
    </row>
    <row r="70" spans="1:4">
      <c r="A70">
        <v>62</v>
      </c>
      <c r="B70">
        <v>-0.94961803545156598</v>
      </c>
      <c r="C70">
        <v>0.89791557716369375</v>
      </c>
      <c r="D70">
        <v>0.57907809543653177</v>
      </c>
    </row>
    <row r="71" spans="1:4">
      <c r="A71">
        <v>63</v>
      </c>
      <c r="B71">
        <v>0.74166125215674206</v>
      </c>
      <c r="C71">
        <v>-0.57299665734924221</v>
      </c>
      <c r="D71">
        <v>-0.67088773280565928</v>
      </c>
    </row>
    <row r="72" spans="1:4">
      <c r="A72">
        <v>64</v>
      </c>
      <c r="B72">
        <v>-0.61763346482073056</v>
      </c>
      <c r="C72">
        <v>1.2441797254645774</v>
      </c>
      <c r="D72">
        <v>0.10237251886460208</v>
      </c>
    </row>
    <row r="73" spans="1:4">
      <c r="A73">
        <v>65</v>
      </c>
      <c r="B73">
        <v>-0.44702683545531385</v>
      </c>
      <c r="C73">
        <v>-1.5376708367966292</v>
      </c>
      <c r="D73">
        <v>1.3409434589591736</v>
      </c>
    </row>
    <row r="74" spans="1:4">
      <c r="A74">
        <v>66</v>
      </c>
      <c r="B74">
        <v>-0.13849279611011181</v>
      </c>
      <c r="C74">
        <v>-1.0993080301232243</v>
      </c>
      <c r="D74">
        <v>0.60143182527448324</v>
      </c>
    </row>
    <row r="75" spans="1:4">
      <c r="A75">
        <v>67</v>
      </c>
      <c r="B75">
        <v>-1.8874877085959945</v>
      </c>
      <c r="C75">
        <v>-4.67990837451214E-3</v>
      </c>
      <c r="D75">
        <v>-0.41212137873600829</v>
      </c>
    </row>
    <row r="76" spans="1:4">
      <c r="A76">
        <v>68</v>
      </c>
      <c r="B76">
        <v>-1.2199745046527739</v>
      </c>
      <c r="C76">
        <v>0.26902241845167041</v>
      </c>
      <c r="D76">
        <v>-0.288839264415236</v>
      </c>
    </row>
    <row r="77" spans="1:4">
      <c r="A77">
        <v>69</v>
      </c>
      <c r="B77">
        <v>-1.0428871995459554</v>
      </c>
      <c r="C77">
        <v>-2.0245437562571817</v>
      </c>
      <c r="D77">
        <v>0.92611355086145064</v>
      </c>
    </row>
    <row r="78" spans="1:4">
      <c r="A78">
        <v>70</v>
      </c>
      <c r="B78">
        <v>-0.31430470373629837</v>
      </c>
      <c r="C78">
        <v>-0.68818207342886994</v>
      </c>
      <c r="D78">
        <v>-0.54802300280230321</v>
      </c>
    </row>
    <row r="79" spans="1:4">
      <c r="A79">
        <v>71</v>
      </c>
      <c r="B79">
        <v>0.69197231838760132</v>
      </c>
      <c r="C79">
        <v>-6.8664470348255013E-2</v>
      </c>
      <c r="D79">
        <v>0.7078813168259861</v>
      </c>
    </row>
    <row r="80" spans="1:4">
      <c r="A80">
        <v>72</v>
      </c>
      <c r="B80">
        <v>-0.74885108598987615</v>
      </c>
      <c r="C80">
        <v>-1.2512715759906956</v>
      </c>
      <c r="D80">
        <v>-1.1061492044978625</v>
      </c>
    </row>
    <row r="81" spans="1:4">
      <c r="A81">
        <v>73</v>
      </c>
      <c r="B81">
        <v>-0.35508923793328351</v>
      </c>
      <c r="C81">
        <v>-0.4201629253564847</v>
      </c>
      <c r="D81">
        <v>1.1529929163081007</v>
      </c>
    </row>
    <row r="82" spans="1:4">
      <c r="A82">
        <v>74</v>
      </c>
      <c r="B82">
        <v>-2.7364062710473243</v>
      </c>
      <c r="C82">
        <v>1.5685697099205878</v>
      </c>
      <c r="D82">
        <v>-0.26742216867300161</v>
      </c>
    </row>
    <row r="83" spans="1:4">
      <c r="A83">
        <v>75</v>
      </c>
      <c r="B83">
        <v>-0.24318757916049258</v>
      </c>
      <c r="C83">
        <v>-3.2191719542141728E-2</v>
      </c>
      <c r="D83">
        <v>-0.8657276698227141</v>
      </c>
    </row>
    <row r="84" spans="1:4">
      <c r="A84">
        <v>76</v>
      </c>
      <c r="B84">
        <v>-1.7344129010422396</v>
      </c>
      <c r="C84">
        <v>0.30956082387512857</v>
      </c>
      <c r="D84">
        <v>-0.32780235650354594</v>
      </c>
    </row>
    <row r="85" spans="1:4">
      <c r="A85">
        <v>77</v>
      </c>
      <c r="B85">
        <v>0.78569517059617544</v>
      </c>
      <c r="C85">
        <v>-0.18229869841601062</v>
      </c>
      <c r="D85">
        <v>0.28987708711715343</v>
      </c>
    </row>
    <row r="86" spans="1:4">
      <c r="A86">
        <v>78</v>
      </c>
      <c r="B86">
        <v>-1.7116003999457297</v>
      </c>
      <c r="C86">
        <v>1.6900205186234056</v>
      </c>
      <c r="D86">
        <v>1.0535865683183949</v>
      </c>
    </row>
    <row r="87" spans="1:4">
      <c r="A87">
        <v>79</v>
      </c>
      <c r="B87">
        <v>0.25084651091584542</v>
      </c>
      <c r="C87">
        <v>-1.1631082657930409</v>
      </c>
      <c r="D87">
        <v>0.44426721567937055</v>
      </c>
    </row>
    <row r="88" spans="1:4">
      <c r="A88">
        <v>80</v>
      </c>
      <c r="B88">
        <v>-0.59375628942900038</v>
      </c>
      <c r="C88">
        <v>-0.84894450818566702</v>
      </c>
      <c r="D88">
        <v>0.26865095983968734</v>
      </c>
    </row>
    <row r="89" spans="1:4">
      <c r="A89">
        <v>81</v>
      </c>
      <c r="B89">
        <v>-0.19762649933659673</v>
      </c>
      <c r="C89">
        <v>0.26063819087729578</v>
      </c>
      <c r="D89">
        <v>0.42075110325901366</v>
      </c>
    </row>
    <row r="90" spans="1:4">
      <c r="A90">
        <v>82</v>
      </c>
      <c r="B90">
        <v>2.3784134524001653E-2</v>
      </c>
      <c r="C90">
        <v>-0.13266448462603689</v>
      </c>
      <c r="D90">
        <v>-0.92575738313709643</v>
      </c>
    </row>
    <row r="91" spans="1:4">
      <c r="A91">
        <v>83</v>
      </c>
      <c r="B91">
        <v>3.147956668624019E-2</v>
      </c>
      <c r="C91">
        <v>0.55536435425210151</v>
      </c>
      <c r="D91">
        <v>8.7688198165710274E-2</v>
      </c>
    </row>
    <row r="92" spans="1:4">
      <c r="A92">
        <v>84</v>
      </c>
      <c r="B92">
        <v>-0.33541815969872635</v>
      </c>
      <c r="C92">
        <v>-1.4875034466202146</v>
      </c>
      <c r="D92">
        <v>-0.74085638642088414</v>
      </c>
    </row>
    <row r="93" spans="1:4">
      <c r="A93">
        <v>85</v>
      </c>
      <c r="B93">
        <v>-0.1732275830567897</v>
      </c>
      <c r="C93">
        <v>-0.10403006846841015</v>
      </c>
      <c r="D93">
        <v>0.49647558587041174</v>
      </c>
    </row>
    <row r="94" spans="1:4">
      <c r="A94">
        <v>86</v>
      </c>
      <c r="B94">
        <v>0.24409758317269406</v>
      </c>
      <c r="C94">
        <v>1.1293993625631014</v>
      </c>
      <c r="D94">
        <v>-1.1497008822070021</v>
      </c>
    </row>
    <row r="95" spans="1:4">
      <c r="A95">
        <v>87</v>
      </c>
      <c r="B95">
        <v>-1.5950325748912905E-2</v>
      </c>
      <c r="C95">
        <v>0.81920558073575112</v>
      </c>
      <c r="D95">
        <v>-1.4437576647265615</v>
      </c>
    </row>
    <row r="96" spans="1:4">
      <c r="A96">
        <v>88</v>
      </c>
      <c r="B96">
        <v>0.86763205172711522</v>
      </c>
      <c r="C96">
        <v>1.7095500156720163</v>
      </c>
      <c r="D96">
        <v>-2.223745446226423</v>
      </c>
    </row>
    <row r="97" spans="1:4">
      <c r="A97">
        <v>89</v>
      </c>
      <c r="B97">
        <v>-0.12528976066077174</v>
      </c>
      <c r="C97">
        <v>2.3354861873931738</v>
      </c>
      <c r="D97">
        <v>-0.80235397952021348</v>
      </c>
    </row>
    <row r="98" spans="1:4">
      <c r="A98">
        <v>90</v>
      </c>
      <c r="B98">
        <v>0.23996550481034543</v>
      </c>
      <c r="C98">
        <v>0.87640419601249564</v>
      </c>
      <c r="D98">
        <v>-0.60819876415184204</v>
      </c>
    </row>
    <row r="99" spans="1:4">
      <c r="A99">
        <v>91</v>
      </c>
      <c r="B99">
        <v>2.0900840670845655</v>
      </c>
      <c r="C99">
        <v>-5.8837942309446535E-3</v>
      </c>
      <c r="D99">
        <v>0.16265558799640045</v>
      </c>
    </row>
    <row r="100" spans="1:4">
      <c r="A100">
        <v>92</v>
      </c>
      <c r="B100">
        <v>-1.6727890079821597</v>
      </c>
      <c r="C100">
        <v>0.79451648337932801</v>
      </c>
      <c r="D100">
        <v>0.64406084355980964</v>
      </c>
    </row>
    <row r="101" spans="1:4">
      <c r="A101">
        <v>93</v>
      </c>
      <c r="B101">
        <v>-0.43141397916087337</v>
      </c>
      <c r="C101">
        <v>0.74483271068457146</v>
      </c>
      <c r="D101">
        <v>-2.221242207369345E-2</v>
      </c>
    </row>
    <row r="102" spans="1:4">
      <c r="A102">
        <v>94</v>
      </c>
      <c r="B102">
        <v>-1.6798867932809334</v>
      </c>
      <c r="C102">
        <v>0.89315481054495938</v>
      </c>
      <c r="D102">
        <v>-0.44436822545802679</v>
      </c>
    </row>
    <row r="103" spans="1:4">
      <c r="A103">
        <v>95</v>
      </c>
      <c r="B103">
        <v>2.0871937690611966</v>
      </c>
      <c r="C103">
        <v>-0.64273831935441272</v>
      </c>
      <c r="D103">
        <v>1.5710850415089022</v>
      </c>
    </row>
    <row r="104" spans="1:4">
      <c r="A104">
        <v>96</v>
      </c>
      <c r="B104">
        <v>-0.13840055662212253</v>
      </c>
      <c r="C104">
        <v>-0.27925345801268392</v>
      </c>
      <c r="D104">
        <v>-0.91455307828306909</v>
      </c>
    </row>
    <row r="105" spans="1:4">
      <c r="A105">
        <v>97</v>
      </c>
      <c r="B105">
        <v>1.3913008622185292</v>
      </c>
      <c r="C105">
        <v>-0.65159430273189367</v>
      </c>
      <c r="D105">
        <v>-1.6912824024736737</v>
      </c>
    </row>
    <row r="106" spans="1:4">
      <c r="A106">
        <v>98</v>
      </c>
      <c r="B106">
        <v>0.80747560231465543</v>
      </c>
      <c r="C106">
        <v>-0.84346992892616768</v>
      </c>
      <c r="D106">
        <v>-0.19859473742029787</v>
      </c>
    </row>
    <row r="107" spans="1:4">
      <c r="A107">
        <v>99</v>
      </c>
      <c r="B107">
        <v>-1.9133700444012325</v>
      </c>
      <c r="C107">
        <v>0.92994777660648753</v>
      </c>
      <c r="D107">
        <v>-8.8155798103875638E-2</v>
      </c>
    </row>
    <row r="108" spans="1:4">
      <c r="A108">
        <v>100</v>
      </c>
      <c r="B108">
        <v>-0.31184054623135482</v>
      </c>
      <c r="C108">
        <v>-0.31271633069310878</v>
      </c>
      <c r="D108">
        <v>-0.12257377079338871</v>
      </c>
    </row>
    <row r="110" spans="1:4">
      <c r="A110" t="s">
        <v>178</v>
      </c>
    </row>
    <row r="111" spans="1:4">
      <c r="A111" t="s">
        <v>179</v>
      </c>
      <c r="B111" t="str">
        <f>IF(ISBLANK($B110)=TRUE,"",_xll.EDF(B9:B108,$B110))</f>
        <v/>
      </c>
      <c r="C111" t="str">
        <f>IF(ISBLANK($C110)=TRUE,"",_xll.EDF(C9:C108,$C110))</f>
        <v/>
      </c>
      <c r="D111" t="str">
        <f>IF(ISBLANK($D110)=TRUE,"",_xll.EDF(D9:D108,$D110))</f>
        <v/>
      </c>
    </row>
    <row r="112" spans="1:4">
      <c r="A112" t="s">
        <v>180</v>
      </c>
    </row>
    <row r="113" spans="1:4">
      <c r="A113" t="s">
        <v>181</v>
      </c>
      <c r="B113" t="str">
        <f>IF(ISBLANK($B112)=TRUE,"",_xll.EDF(B9:B108,$B112))</f>
        <v/>
      </c>
      <c r="C113" t="str">
        <f>IF(ISBLANK($C112)=TRUE,"",_xll.EDF(C9:C108,$C112))</f>
        <v/>
      </c>
      <c r="D113" t="str">
        <f>IF(ISBLANK($D112)=TRUE,"",_xll.EDF(D9:D108,$D112))</f>
        <v/>
      </c>
    </row>
    <row r="114" spans="1:4">
      <c r="A114" t="s">
        <v>182</v>
      </c>
    </row>
    <row r="115" spans="1:4">
      <c r="A115" t="s">
        <v>183</v>
      </c>
      <c r="B115" t="str">
        <f>IF(ISBLANK($B114)=TRUE,"",_xll.EDF(B9:B108,$B114))</f>
        <v/>
      </c>
      <c r="C115" t="str">
        <f>IF(ISBLANK($C114)=TRUE,"",_xll.EDF(C9:C108,$C114))</f>
        <v/>
      </c>
      <c r="D115" t="str">
        <f>IF(ISBLANK($D114)=TRUE,"",_xll.EDF(D9:D108,$D114))</f>
        <v/>
      </c>
    </row>
    <row r="116" spans="1:4">
      <c r="A116" t="s">
        <v>184</v>
      </c>
    </row>
    <row r="117" spans="1:4">
      <c r="A117" t="s">
        <v>185</v>
      </c>
      <c r="B117" t="str">
        <f>IF(ISBLANK($B116)=TRUE,"",_xll.EDF(B9:B108,$B116))</f>
        <v/>
      </c>
      <c r="C117" t="str">
        <f>IF(ISBLANK($C116)=TRUE,"",_xll.EDF(C9:C108,$C116))</f>
        <v/>
      </c>
      <c r="D117" t="str">
        <f>IF(ISBLANK($D116)=TRUE,"",_xll.EDF(D9:D108,$D116))</f>
        <v/>
      </c>
    </row>
    <row r="118" spans="1:4">
      <c r="A118" t="s">
        <v>186</v>
      </c>
    </row>
    <row r="119" spans="1:4">
      <c r="A119" t="s">
        <v>187</v>
      </c>
      <c r="B119" t="str">
        <f>IF(ISBLANK($B118)=TRUE,"",_xll.EDF(B9:B108,$B118))</f>
        <v/>
      </c>
      <c r="C119" t="str">
        <f>IF(ISBLANK($C118)=TRUE,"",_xll.EDF(C9:C108,$C118))</f>
        <v/>
      </c>
      <c r="D119" t="str">
        <f>IF(ISBLANK($D118)=TRUE,"",_xll.EDF(D9:D108,$D118))</f>
        <v/>
      </c>
    </row>
  </sheetData>
  <sheetCalcPr fullCalcOnLoad="1"/>
  <phoneticPr fontId="0" type="noConversion"/>
  <conditionalFormatting sqref="I11:J11 J12">
    <cfRule type="cellIs" dxfId="0" priority="1" stopIfTrue="1" operator="greaterThanOrEqual">
      <formula>$J$8</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Simulate</vt:lpstr>
      <vt:lpstr>SimData</vt:lpstr>
      <vt:lpstr>SimData1</vt:lpstr>
      <vt:lpstr>Simulate!Print_Area</vt:lpstr>
    </vt:vector>
  </TitlesOfParts>
  <Company>TAMU -- AFPC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AFPC TAMU System</dc:creator>
  <cp:lastModifiedBy>James W. Richardson</cp:lastModifiedBy>
  <cp:lastPrinted>2002-11-23T03:15:21Z</cp:lastPrinted>
  <dcterms:created xsi:type="dcterms:W3CDTF">1999-12-08T01:06:35Z</dcterms:created>
  <dcterms:modified xsi:type="dcterms:W3CDTF">2011-02-07T04:10:35Z</dcterms:modified>
</cp:coreProperties>
</file>