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75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Sheet1!$A$1:$P$145</definedName>
  </definedNames>
  <calcPr calcId="125725"/>
</workbook>
</file>

<file path=xl/calcChain.xml><?xml version="1.0" encoding="utf-8"?>
<calcChain xmlns="http://schemas.openxmlformats.org/spreadsheetml/2006/main">
  <c r="D61" i="1"/>
  <c r="C48"/>
  <c r="D48" s="1"/>
  <c r="C14"/>
  <c r="C49"/>
  <c r="D49" s="1"/>
  <c r="C46"/>
  <c r="D46" s="1"/>
  <c r="D47"/>
  <c r="C58"/>
  <c r="C55"/>
  <c r="D74"/>
  <c r="D77" s="1"/>
  <c r="D54" s="1"/>
  <c r="D75"/>
  <c r="D76"/>
  <c r="C16"/>
  <c r="C51" s="1"/>
  <c r="C59"/>
  <c r="D14"/>
  <c r="D13" s="1"/>
  <c r="E48"/>
  <c r="F47"/>
  <c r="D16"/>
  <c r="D22" s="1"/>
  <c r="E62" s="1"/>
  <c r="B133" s="1"/>
  <c r="E55"/>
  <c r="F74"/>
  <c r="F77" s="1"/>
  <c r="F54" s="1"/>
  <c r="F75"/>
  <c r="F76"/>
  <c r="C13"/>
  <c r="A82"/>
  <c r="A83" s="1"/>
  <c r="A96"/>
  <c r="A107" s="1"/>
  <c r="A120" s="1"/>
  <c r="A132" s="1"/>
  <c r="D8"/>
  <c r="E8" s="1"/>
  <c r="C37"/>
  <c r="C20"/>
  <c r="I14"/>
  <c r="O49" s="1"/>
  <c r="M55"/>
  <c r="K48"/>
  <c r="I55"/>
  <c r="G48"/>
  <c r="C60"/>
  <c r="E14"/>
  <c r="G49"/>
  <c r="B98" s="1"/>
  <c r="E58"/>
  <c r="E59"/>
  <c r="F61"/>
  <c r="H47"/>
  <c r="E20"/>
  <c r="G60" s="1"/>
  <c r="I48"/>
  <c r="G55"/>
  <c r="D20"/>
  <c r="E60"/>
  <c r="H74"/>
  <c r="H75"/>
  <c r="H76"/>
  <c r="H77" s="1"/>
  <c r="H54" s="1"/>
  <c r="E16"/>
  <c r="G51" s="1"/>
  <c r="F14"/>
  <c r="I49"/>
  <c r="B99" s="1"/>
  <c r="G58"/>
  <c r="G59"/>
  <c r="H61"/>
  <c r="J47"/>
  <c r="E22"/>
  <c r="F16"/>
  <c r="I51" s="1"/>
  <c r="G14"/>
  <c r="G13" s="1"/>
  <c r="I58"/>
  <c r="I59"/>
  <c r="J61"/>
  <c r="L47"/>
  <c r="G20"/>
  <c r="K60" s="1"/>
  <c r="M48"/>
  <c r="B87" s="1"/>
  <c r="K55"/>
  <c r="F20"/>
  <c r="I60" s="1"/>
  <c r="G16"/>
  <c r="K51" s="1"/>
  <c r="H14"/>
  <c r="M49" s="1"/>
  <c r="K58"/>
  <c r="K59"/>
  <c r="L61"/>
  <c r="N47"/>
  <c r="H16"/>
  <c r="M51"/>
  <c r="B125" s="1"/>
  <c r="O55"/>
  <c r="P66"/>
  <c r="P67" s="1"/>
  <c r="O59"/>
  <c r="X88" s="1"/>
  <c r="H20"/>
  <c r="M60" s="1"/>
  <c r="M63" s="1"/>
  <c r="O48"/>
  <c r="M58"/>
  <c r="M59"/>
  <c r="N61"/>
  <c r="P47"/>
  <c r="I16"/>
  <c r="O51"/>
  <c r="B126" s="1"/>
  <c r="O58"/>
  <c r="V88"/>
  <c r="I20"/>
  <c r="O60" s="1"/>
  <c r="O61"/>
  <c r="B113"/>
  <c r="B88"/>
  <c r="N66"/>
  <c r="N67" s="1"/>
  <c r="X87"/>
  <c r="M61"/>
  <c r="L66"/>
  <c r="X86"/>
  <c r="V86"/>
  <c r="K61"/>
  <c r="B111"/>
  <c r="B86"/>
  <c r="J66"/>
  <c r="J67" s="1"/>
  <c r="I65"/>
  <c r="I68" s="1"/>
  <c r="Z85" s="1"/>
  <c r="V85"/>
  <c r="I61"/>
  <c r="B110"/>
  <c r="B85"/>
  <c r="H66"/>
  <c r="X84"/>
  <c r="V84"/>
  <c r="G62"/>
  <c r="B134" s="1"/>
  <c r="B109"/>
  <c r="B84"/>
  <c r="F66"/>
  <c r="X83"/>
  <c r="V83"/>
  <c r="B108"/>
  <c r="D66"/>
  <c r="X82"/>
  <c r="V82"/>
  <c r="C62"/>
  <c r="B132" s="1"/>
  <c r="B107"/>
  <c r="B82"/>
  <c r="O67"/>
  <c r="M67"/>
  <c r="L67"/>
  <c r="K67"/>
  <c r="I67"/>
  <c r="H67"/>
  <c r="G67"/>
  <c r="F67"/>
  <c r="E67"/>
  <c r="D67"/>
  <c r="G61"/>
  <c r="E61"/>
  <c r="C61"/>
  <c r="O50"/>
  <c r="M50"/>
  <c r="K50"/>
  <c r="I50"/>
  <c r="G50"/>
  <c r="E50"/>
  <c r="O47"/>
  <c r="M47"/>
  <c r="K47"/>
  <c r="I47"/>
  <c r="G47"/>
  <c r="E47"/>
  <c r="C47"/>
  <c r="O46"/>
  <c r="M46"/>
  <c r="K46"/>
  <c r="I46"/>
  <c r="G46"/>
  <c r="E46"/>
  <c r="I22"/>
  <c r="I13"/>
  <c r="F13"/>
  <c r="E13"/>
  <c r="A1"/>
  <c r="K62" l="1"/>
  <c r="B136" s="1"/>
  <c r="K63"/>
  <c r="B124"/>
  <c r="B101"/>
  <c r="M65"/>
  <c r="M68" s="1"/>
  <c r="Z87" s="1"/>
  <c r="I63"/>
  <c r="B123"/>
  <c r="I62"/>
  <c r="B135" s="1"/>
  <c r="G63"/>
  <c r="B122"/>
  <c r="O65"/>
  <c r="O68" s="1"/>
  <c r="Z88" s="1"/>
  <c r="B102"/>
  <c r="F8"/>
  <c r="G37"/>
  <c r="C82"/>
  <c r="D51"/>
  <c r="D50"/>
  <c r="A97"/>
  <c r="A108" s="1"/>
  <c r="A121" s="1"/>
  <c r="A133" s="1"/>
  <c r="A84"/>
  <c r="B120"/>
  <c r="C63"/>
  <c r="D65"/>
  <c r="D68" s="1"/>
  <c r="C96"/>
  <c r="B83"/>
  <c r="G65"/>
  <c r="G68" s="1"/>
  <c r="Z84" s="1"/>
  <c r="B112"/>
  <c r="O62"/>
  <c r="B138" s="1"/>
  <c r="K49"/>
  <c r="E51"/>
  <c r="E49"/>
  <c r="H13"/>
  <c r="C50"/>
  <c r="M62"/>
  <c r="B137" s="1"/>
  <c r="O63"/>
  <c r="B96"/>
  <c r="X85"/>
  <c r="V87"/>
  <c r="E37"/>
  <c r="C65"/>
  <c r="C68" s="1"/>
  <c r="Z82" s="1"/>
  <c r="F22"/>
  <c r="H22"/>
  <c r="G22"/>
  <c r="E63" l="1"/>
  <c r="B121"/>
  <c r="B97"/>
  <c r="E65"/>
  <c r="E68" s="1"/>
  <c r="Z83" s="1"/>
  <c r="D70"/>
  <c r="AC82" s="1"/>
  <c r="AA82"/>
  <c r="D69"/>
  <c r="D63"/>
  <c r="D52"/>
  <c r="D55" s="1"/>
  <c r="C120"/>
  <c r="K65"/>
  <c r="K68" s="1"/>
  <c r="Z86" s="1"/>
  <c r="B100"/>
  <c r="I37"/>
  <c r="G8"/>
  <c r="A85"/>
  <c r="A98"/>
  <c r="A109" s="1"/>
  <c r="A122" s="1"/>
  <c r="A134" s="1"/>
  <c r="C107" l="1"/>
  <c r="D56"/>
  <c r="K37"/>
  <c r="H8"/>
  <c r="A99"/>
  <c r="A110" s="1"/>
  <c r="A123" s="1"/>
  <c r="A135" s="1"/>
  <c r="A86"/>
  <c r="M37" l="1"/>
  <c r="I8"/>
  <c r="O37" s="1"/>
  <c r="A100"/>
  <c r="A111" s="1"/>
  <c r="A124" s="1"/>
  <c r="A136" s="1"/>
  <c r="A87"/>
  <c r="D58"/>
  <c r="F44"/>
  <c r="D59"/>
  <c r="Y82" s="1"/>
  <c r="A101" l="1"/>
  <c r="A112" s="1"/>
  <c r="A125" s="1"/>
  <c r="A137" s="1"/>
  <c r="A88"/>
  <c r="A102" s="1"/>
  <c r="A113" s="1"/>
  <c r="A126" s="1"/>
  <c r="A138" s="1"/>
  <c r="W82"/>
  <c r="D60"/>
  <c r="D62" s="1"/>
  <c r="F48"/>
  <c r="F49"/>
  <c r="F46" l="1"/>
  <c r="C132"/>
  <c r="F51"/>
  <c r="F50"/>
  <c r="C83"/>
  <c r="C97"/>
  <c r="F65"/>
  <c r="F68" s="1"/>
  <c r="F70" l="1"/>
  <c r="AC83" s="1"/>
  <c r="F69"/>
  <c r="AA83"/>
  <c r="F52"/>
  <c r="F55" s="1"/>
  <c r="F63"/>
  <c r="C121"/>
  <c r="F56" l="1"/>
  <c r="C108"/>
  <c r="H44" l="1"/>
  <c r="F59"/>
  <c r="Y83" s="1"/>
  <c r="F58"/>
  <c r="F60" l="1"/>
  <c r="F62" s="1"/>
  <c r="W83"/>
  <c r="H48"/>
  <c r="H49"/>
  <c r="H50" l="1"/>
  <c r="C84"/>
  <c r="H65"/>
  <c r="H68" s="1"/>
  <c r="C98"/>
  <c r="C133"/>
  <c r="H46"/>
  <c r="H51" s="1"/>
  <c r="H63" l="1"/>
  <c r="J43" s="1"/>
  <c r="H52"/>
  <c r="H55" s="1"/>
  <c r="C122"/>
  <c r="H70"/>
  <c r="AC84" s="1"/>
  <c r="H69"/>
  <c r="AA84"/>
  <c r="C109" l="1"/>
  <c r="H56"/>
  <c r="J76"/>
  <c r="J75"/>
  <c r="J74"/>
  <c r="J44" l="1"/>
  <c r="H58"/>
  <c r="H59"/>
  <c r="Y84" s="1"/>
  <c r="J77"/>
  <c r="J54" s="1"/>
  <c r="J48" l="1"/>
  <c r="J49"/>
  <c r="H60"/>
  <c r="H62" s="1"/>
  <c r="W84"/>
  <c r="J50" l="1"/>
  <c r="C85"/>
  <c r="C134"/>
  <c r="J46"/>
  <c r="J51" s="1"/>
  <c r="C99"/>
  <c r="J65"/>
  <c r="J68" s="1"/>
  <c r="J63" l="1"/>
  <c r="L43" s="1"/>
  <c r="C123"/>
  <c r="J52"/>
  <c r="J55" s="1"/>
  <c r="J69"/>
  <c r="AA85"/>
  <c r="J70"/>
  <c r="AC85" s="1"/>
  <c r="C110" l="1"/>
  <c r="J56"/>
  <c r="L76"/>
  <c r="L75"/>
  <c r="L74"/>
  <c r="L44" l="1"/>
  <c r="J58"/>
  <c r="J59"/>
  <c r="Y85" s="1"/>
  <c r="L77"/>
  <c r="L54" s="1"/>
  <c r="L48" l="1"/>
  <c r="L49"/>
  <c r="W85"/>
  <c r="J60"/>
  <c r="J62" s="1"/>
  <c r="C100" l="1"/>
  <c r="L65"/>
  <c r="L68" s="1"/>
  <c r="L46"/>
  <c r="C135"/>
  <c r="L50"/>
  <c r="C86"/>
  <c r="L51"/>
  <c r="L70" l="1"/>
  <c r="AC86" s="1"/>
  <c r="AA86"/>
  <c r="L69"/>
  <c r="L52"/>
  <c r="L55" s="1"/>
  <c r="L63"/>
  <c r="N43" s="1"/>
  <c r="C124"/>
  <c r="L56" l="1"/>
  <c r="C111"/>
  <c r="N75"/>
  <c r="N74"/>
  <c r="N77" s="1"/>
  <c r="N54" s="1"/>
  <c r="N76"/>
  <c r="N44" l="1"/>
  <c r="L58"/>
  <c r="L59"/>
  <c r="Y86" s="1"/>
  <c r="N48" l="1"/>
  <c r="N49"/>
  <c r="L60"/>
  <c r="L62" s="1"/>
  <c r="W86"/>
  <c r="N50" l="1"/>
  <c r="C87"/>
  <c r="N51"/>
  <c r="C136"/>
  <c r="N46"/>
  <c r="N65"/>
  <c r="N68" s="1"/>
  <c r="C101"/>
  <c r="AA87" l="1"/>
  <c r="N69"/>
  <c r="N70"/>
  <c r="AC87" s="1"/>
  <c r="C125"/>
  <c r="N52"/>
  <c r="N55" s="1"/>
  <c r="N63"/>
  <c r="P43" s="1"/>
  <c r="N56" l="1"/>
  <c r="C112"/>
  <c r="P75"/>
  <c r="P74"/>
  <c r="P77" s="1"/>
  <c r="P54" s="1"/>
  <c r="P76"/>
  <c r="P44" l="1"/>
  <c r="N58"/>
  <c r="N59"/>
  <c r="Y87" s="1"/>
  <c r="W87" l="1"/>
  <c r="N60"/>
  <c r="N62" s="1"/>
  <c r="P49"/>
  <c r="P48"/>
  <c r="C137" l="1"/>
  <c r="P46"/>
  <c r="P51" s="1"/>
  <c r="P65"/>
  <c r="P68" s="1"/>
  <c r="C102"/>
  <c r="C88"/>
  <c r="P50"/>
  <c r="P63" l="1"/>
  <c r="P52"/>
  <c r="P55" s="1"/>
  <c r="C126"/>
  <c r="AA88"/>
  <c r="P69"/>
  <c r="P70"/>
  <c r="AC88" s="1"/>
  <c r="P56" l="1"/>
  <c r="C113"/>
  <c r="P58" l="1"/>
  <c r="P59"/>
  <c r="Y88" s="1"/>
  <c r="P60" l="1"/>
  <c r="P62" s="1"/>
  <c r="C138" s="1"/>
  <c r="W88"/>
</calcChain>
</file>

<file path=xl/sharedStrings.xml><?xml version="1.0" encoding="utf-8"?>
<sst xmlns="http://schemas.openxmlformats.org/spreadsheetml/2006/main" count="117" uniqueCount="70">
  <si>
    <t>PROJECTED BASELINE VALUES</t>
  </si>
  <si>
    <t>CARRY IN STOCKS</t>
  </si>
  <si>
    <t>IMPORTS</t>
  </si>
  <si>
    <t xml:space="preserve">ACRES </t>
  </si>
  <si>
    <t>YIELD IN POUNDS</t>
  </si>
  <si>
    <t>LBS / BALE</t>
  </si>
  <si>
    <t>YIELD IN BALES</t>
  </si>
  <si>
    <t>PRODUCTION</t>
  </si>
  <si>
    <t>SUPPLY</t>
  </si>
  <si>
    <t>PRICE</t>
  </si>
  <si>
    <t>DOMESTIC USE</t>
  </si>
  <si>
    <t>EXPORTS</t>
  </si>
  <si>
    <t>TOTAL USE</t>
  </si>
  <si>
    <t>UNACCOUNTED</t>
  </si>
  <si>
    <t>CARRYOUT</t>
  </si>
  <si>
    <t>E1</t>
  </si>
  <si>
    <t>ACRE wrt PRICE</t>
  </si>
  <si>
    <t>E2</t>
  </si>
  <si>
    <t>YIELD wrt PRICE</t>
  </si>
  <si>
    <t>E3</t>
  </si>
  <si>
    <t>PRICE FLEX</t>
  </si>
  <si>
    <t>E4</t>
  </si>
  <si>
    <t>DOMESTIC</t>
  </si>
  <si>
    <t>E5</t>
  </si>
  <si>
    <t>EXPORT</t>
  </si>
  <si>
    <t>E6</t>
  </si>
  <si>
    <t>ACRE wrt COSTS</t>
  </si>
  <si>
    <t>BASE</t>
  </si>
  <si>
    <t>SIM</t>
  </si>
  <si>
    <t>% change Yield</t>
  </si>
  <si>
    <t xml:space="preserve"> </t>
  </si>
  <si>
    <t>E(Stocks to Use)</t>
  </si>
  <si>
    <t>% change Variable Costs</t>
  </si>
  <si>
    <t>% change Expected Price T</t>
  </si>
  <si>
    <t>YIELD</t>
  </si>
  <si>
    <t xml:space="preserve">% change from Base Supply </t>
  </si>
  <si>
    <t>PRICE FLEXIBILITY</t>
  </si>
  <si>
    <t xml:space="preserve">% change from Base Price </t>
  </si>
  <si>
    <t>STOCKS/USE</t>
  </si>
  <si>
    <t>MARKET RECEIPTS</t>
  </si>
  <si>
    <t>VARIABLE COSTS</t>
  </si>
  <si>
    <t>NET OVER VC</t>
  </si>
  <si>
    <t>% change Net Returns</t>
  </si>
  <si>
    <t>CHANGE NET RETURNS</t>
  </si>
  <si>
    <t>Flexibility</t>
  </si>
  <si>
    <t>Stock/Use</t>
  </si>
  <si>
    <t xml:space="preserve">Flexibility Used </t>
  </si>
  <si>
    <t>OUTPUT VARIABLES FOR GRAPHS</t>
  </si>
  <si>
    <t>Harvested Acres</t>
  </si>
  <si>
    <t>Yield/Harvested Acre</t>
  </si>
  <si>
    <t>Supply</t>
  </si>
  <si>
    <t>Price</t>
  </si>
  <si>
    <t>Carry Over Stocks</t>
  </si>
  <si>
    <t>NET RETURNS OVER VC</t>
  </si>
  <si>
    <t>YEARS</t>
  </si>
  <si>
    <t>Base</t>
  </si>
  <si>
    <t>Calculated</t>
  </si>
  <si>
    <t>James W. Richardson</t>
  </si>
  <si>
    <t>History</t>
  </si>
  <si>
    <t>Changeable Variables</t>
  </si>
  <si>
    <t>Schedule for Price Flexibility Based on Baseline Stocks to Use fraction in t</t>
  </si>
  <si>
    <t>Name</t>
  </si>
  <si>
    <t>Used</t>
  </si>
  <si>
    <t>Table 2. Elasticities are used to define the response parameters for the model.</t>
  </si>
  <si>
    <t>Al,ternative Elasticies</t>
  </si>
  <si>
    <t>Table 1. Input to the Policy Model is the January 2000 Baseline from FAPRI</t>
  </si>
  <si>
    <t>HARVESTED ACRES</t>
  </si>
  <si>
    <t>Table 3. Simulated Values for 2000-2005.</t>
  </si>
  <si>
    <t>Chapter 2</t>
  </si>
  <si>
    <t>© 2011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</si>
</sst>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5">
    <font>
      <sz val="10"/>
      <name val="Arial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0" fontId="2" fillId="0" borderId="0" xfId="0" applyNumberFormat="1" applyFont="1" applyAlignment="1">
      <alignment horizontal="centerContinuous"/>
    </xf>
    <xf numFmtId="0" fontId="2" fillId="0" borderId="1" xfId="0" applyNumberFormat="1" applyFont="1" applyBorder="1"/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1" fillId="0" borderId="2" xfId="0" applyNumberFormat="1" applyFont="1" applyBorder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165" fontId="1" fillId="0" borderId="0" xfId="0" applyNumberFormat="1" applyFont="1"/>
    <xf numFmtId="165" fontId="1" fillId="0" borderId="3" xfId="0" applyNumberFormat="1" applyFont="1" applyBorder="1"/>
    <xf numFmtId="165" fontId="2" fillId="0" borderId="3" xfId="0" applyNumberFormat="1" applyFont="1" applyBorder="1"/>
    <xf numFmtId="165" fontId="1" fillId="0" borderId="2" xfId="0" applyNumberFormat="1" applyFont="1" applyBorder="1"/>
    <xf numFmtId="165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0" xfId="0" applyNumberFormat="1" applyFont="1" applyBorder="1"/>
    <xf numFmtId="0" fontId="1" fillId="0" borderId="9" xfId="0" applyNumberFormat="1" applyFont="1" applyBorder="1"/>
    <xf numFmtId="0" fontId="2" fillId="0" borderId="8" xfId="0" applyNumberFormat="1" applyFont="1" applyBorder="1"/>
    <xf numFmtId="165" fontId="1" fillId="0" borderId="0" xfId="0" applyNumberFormat="1" applyFont="1" applyBorder="1"/>
    <xf numFmtId="1" fontId="2" fillId="0" borderId="8" xfId="0" applyNumberFormat="1" applyFont="1" applyBorder="1"/>
    <xf numFmtId="1" fontId="1" fillId="0" borderId="0" xfId="0" applyNumberFormat="1" applyFont="1" applyBorder="1"/>
    <xf numFmtId="1" fontId="1" fillId="0" borderId="9" xfId="0" applyNumberFormat="1" applyFont="1" applyBorder="1"/>
    <xf numFmtId="0" fontId="1" fillId="0" borderId="0" xfId="0" applyNumberFormat="1" applyFont="1" applyBorder="1" applyAlignment="1">
      <alignment horizontal="centerContinuous"/>
    </xf>
    <xf numFmtId="0" fontId="2" fillId="0" borderId="8" xfId="0" applyNumberFormat="1" applyFont="1" applyBorder="1" applyAlignment="1">
      <alignment horizontal="right"/>
    </xf>
    <xf numFmtId="2" fontId="2" fillId="0" borderId="0" xfId="0" applyNumberFormat="1" applyFont="1" applyBorder="1"/>
    <xf numFmtId="0" fontId="2" fillId="0" borderId="10" xfId="0" applyNumberFormat="1" applyFont="1" applyBorder="1"/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3" xfId="0" applyNumberFormat="1" applyFont="1" applyBorder="1" applyAlignment="1">
      <alignment horizontal="right"/>
    </xf>
    <xf numFmtId="0" fontId="3" fillId="0" borderId="8" xfId="0" applyNumberFormat="1" applyFont="1" applyBorder="1"/>
    <xf numFmtId="0" fontId="2" fillId="0" borderId="9" xfId="0" applyNumberFormat="1" applyFont="1" applyBorder="1" applyAlignment="1">
      <alignment horizontal="right"/>
    </xf>
    <xf numFmtId="164" fontId="2" fillId="0" borderId="8" xfId="0" applyNumberFormat="1" applyFont="1" applyBorder="1"/>
    <xf numFmtId="164" fontId="1" fillId="0" borderId="0" xfId="0" applyNumberFormat="1" applyFont="1" applyBorder="1"/>
    <xf numFmtId="164" fontId="2" fillId="0" borderId="9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5" fontId="1" fillId="0" borderId="9" xfId="0" applyNumberFormat="1" applyFont="1" applyBorder="1"/>
    <xf numFmtId="165" fontId="2" fillId="0" borderId="9" xfId="0" applyNumberFormat="1" applyFont="1" applyBorder="1"/>
    <xf numFmtId="164" fontId="1" fillId="0" borderId="8" xfId="0" applyNumberFormat="1" applyFont="1" applyBorder="1"/>
    <xf numFmtId="164" fontId="2" fillId="0" borderId="12" xfId="0" applyNumberFormat="1" applyFont="1" applyBorder="1"/>
    <xf numFmtId="165" fontId="1" fillId="0" borderId="13" xfId="0" applyNumberFormat="1" applyFont="1" applyBorder="1"/>
    <xf numFmtId="164" fontId="1" fillId="0" borderId="9" xfId="0" applyNumberFormat="1" applyFont="1" applyBorder="1"/>
    <xf numFmtId="0" fontId="2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14" xfId="0" applyNumberFormat="1" applyFont="1" applyBorder="1"/>
    <xf numFmtId="0" fontId="1" fillId="0" borderId="15" xfId="0" applyNumberFormat="1" applyFont="1" applyBorder="1"/>
    <xf numFmtId="0" fontId="1" fillId="0" borderId="16" xfId="0" applyNumberFormat="1" applyFont="1" applyBorder="1"/>
    <xf numFmtId="164" fontId="3" fillId="0" borderId="3" xfId="0" applyNumberFormat="1" applyFont="1" applyBorder="1"/>
    <xf numFmtId="164" fontId="4" fillId="0" borderId="0" xfId="0" applyNumberFormat="1" applyFont="1" applyBorder="1"/>
    <xf numFmtId="164" fontId="3" fillId="0" borderId="9" xfId="0" applyNumberFormat="1" applyFont="1" applyBorder="1"/>
    <xf numFmtId="0" fontId="3" fillId="0" borderId="8" xfId="0" applyNumberFormat="1" applyFont="1" applyBorder="1" applyAlignment="1">
      <alignment horizontal="left"/>
    </xf>
    <xf numFmtId="0" fontId="4" fillId="0" borderId="8" xfId="0" applyNumberFormat="1" applyFont="1" applyBorder="1"/>
    <xf numFmtId="0" fontId="2" fillId="0" borderId="14" xfId="0" applyNumberFormat="1" applyFont="1" applyBorder="1" applyAlignment="1">
      <alignment horizontal="right"/>
    </xf>
    <xf numFmtId="0" fontId="2" fillId="0" borderId="15" xfId="0" applyNumberFormat="1" applyFont="1" applyBorder="1"/>
    <xf numFmtId="2" fontId="3" fillId="0" borderId="0" xfId="0" applyNumberFormat="1" applyFont="1" applyBorder="1"/>
    <xf numFmtId="2" fontId="3" fillId="0" borderId="15" xfId="0" applyNumberFormat="1" applyFont="1" applyBorder="1"/>
    <xf numFmtId="0" fontId="3" fillId="0" borderId="5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centerContinuous"/>
    </xf>
    <xf numFmtId="0" fontId="1" fillId="0" borderId="6" xfId="0" applyNumberFormat="1" applyFont="1" applyBorder="1" applyAlignment="1">
      <alignment horizontal="center"/>
    </xf>
    <xf numFmtId="0" fontId="2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Continuous"/>
    </xf>
    <xf numFmtId="0" fontId="2" fillId="0" borderId="5" xfId="0" applyNumberFormat="1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0" fontId="1" fillId="0" borderId="17" xfId="0" applyNumberFormat="1" applyFont="1" applyBorder="1"/>
    <xf numFmtId="0" fontId="1" fillId="0" borderId="18" xfId="0" applyNumberFormat="1" applyFont="1" applyBorder="1"/>
    <xf numFmtId="0" fontId="1" fillId="0" borderId="19" xfId="0" applyNumberFormat="1" applyFont="1" applyBorder="1"/>
    <xf numFmtId="2" fontId="2" fillId="0" borderId="20" xfId="0" applyNumberFormat="1" applyFont="1" applyBorder="1"/>
    <xf numFmtId="0" fontId="1" fillId="0" borderId="21" xfId="0" applyNumberFormat="1" applyFont="1" applyBorder="1"/>
    <xf numFmtId="0" fontId="1" fillId="0" borderId="22" xfId="0" applyNumberFormat="1" applyFont="1" applyBorder="1"/>
    <xf numFmtId="0" fontId="1" fillId="0" borderId="23" xfId="0" applyNumberFormat="1" applyFont="1" applyBorder="1"/>
    <xf numFmtId="0" fontId="1" fillId="0" borderId="24" xfId="0" applyNumberFormat="1" applyFont="1" applyBorder="1"/>
    <xf numFmtId="0" fontId="4" fillId="0" borderId="5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Harvested Acres</a:t>
            </a:r>
          </a:p>
        </c:rich>
      </c:tx>
      <c:layout>
        <c:manualLayout>
          <c:xMode val="edge"/>
          <c:yMode val="edge"/>
          <c:x val="0.77186454474545396"/>
          <c:y val="0.1812790440362912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467080508434794E-2"/>
          <c:y val="0.15930582657734682"/>
          <c:w val="0.74202442059292351"/>
          <c:h val="0.45594426227309609"/>
        </c:manualLayout>
      </c:layout>
      <c:scatterChart>
        <c:scatterStyle val="lineMarker"/>
        <c:ser>
          <c:idx val="0"/>
          <c:order val="0"/>
          <c:tx>
            <c:v>Base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Sheet1!$A$82:$A$88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xVal>
          <c:yVal>
            <c:numRef>
              <c:f>Sheet1!$B$82:$B$88</c:f>
              <c:numCache>
                <c:formatCode>0.00</c:formatCode>
                <c:ptCount val="7"/>
                <c:pt idx="0">
                  <c:v>13.09</c:v>
                </c:pt>
                <c:pt idx="1">
                  <c:v>13.99</c:v>
                </c:pt>
                <c:pt idx="2">
                  <c:v>13.62</c:v>
                </c:pt>
                <c:pt idx="3">
                  <c:v>13.29</c:v>
                </c:pt>
                <c:pt idx="4">
                  <c:v>13.18</c:v>
                </c:pt>
                <c:pt idx="5">
                  <c:v>13.05</c:v>
                </c:pt>
                <c:pt idx="6">
                  <c:v>13.03</c:v>
                </c:pt>
              </c:numCache>
            </c:numRef>
          </c:yVal>
        </c:ser>
        <c:ser>
          <c:idx val="1"/>
          <c:order val="1"/>
          <c:tx>
            <c:v>Alternative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Sheet1!$A$82:$A$88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xVal>
          <c:yVal>
            <c:numRef>
              <c:f>Sheet1!$C$82:$C$88</c:f>
              <c:numCache>
                <c:formatCode>0.00</c:formatCode>
                <c:ptCount val="7"/>
                <c:pt idx="0">
                  <c:v>13.09</c:v>
                </c:pt>
                <c:pt idx="1">
                  <c:v>13.99</c:v>
                </c:pt>
                <c:pt idx="2">
                  <c:v>13.247305658409386</c:v>
                </c:pt>
                <c:pt idx="3">
                  <c:v>13.404884207403553</c:v>
                </c:pt>
                <c:pt idx="4">
                  <c:v>12.948644577408135</c:v>
                </c:pt>
                <c:pt idx="5">
                  <c:v>12.904944726866152</c:v>
                </c:pt>
                <c:pt idx="6">
                  <c:v>12.879991363090083</c:v>
                </c:pt>
              </c:numCache>
            </c:numRef>
          </c:yVal>
        </c:ser>
        <c:axId val="101309824"/>
        <c:axId val="160348032"/>
      </c:scatterChart>
      <c:valAx>
        <c:axId val="101309824"/>
        <c:scaling>
          <c:orientation val="minMax"/>
          <c:max val="2004"/>
          <c:min val="1998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48032"/>
        <c:crosses val="autoZero"/>
        <c:crossBetween val="midCat"/>
      </c:valAx>
      <c:valAx>
        <c:axId val="16034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098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50782542361741"/>
          <c:y val="0.8349822634398868"/>
          <c:w val="0.36206017305070265"/>
          <c:h val="0.126346000388930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Yield per Harvested Acre</a:t>
            </a:r>
          </a:p>
        </c:rich>
      </c:tx>
      <c:layout>
        <c:manualLayout>
          <c:xMode val="edge"/>
          <c:yMode val="edge"/>
          <c:x val="0.66869590521125011"/>
          <c:y val="0.1204293717658127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089592587077116E-2"/>
          <c:y val="0.16422187058974469"/>
          <c:w val="0.74877924715271715"/>
          <c:h val="0.44887311294530213"/>
        </c:manualLayout>
      </c:layout>
      <c:scatterChart>
        <c:scatterStyle val="lineMarker"/>
        <c:ser>
          <c:idx val="0"/>
          <c:order val="0"/>
          <c:tx>
            <c:v>Base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Sheet1!$A$96:$A$102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xVal>
          <c:yVal>
            <c:numRef>
              <c:f>Sheet1!$B$96:$B$102</c:f>
              <c:numCache>
                <c:formatCode>0.00</c:formatCode>
                <c:ptCount val="7"/>
                <c:pt idx="0">
                  <c:v>1.2421695951107716</c:v>
                </c:pt>
                <c:pt idx="1">
                  <c:v>1.3495353824160115</c:v>
                </c:pt>
                <c:pt idx="2">
                  <c:v>1.3590308370044055</c:v>
                </c:pt>
                <c:pt idx="3">
                  <c:v>1.3671933784800605</c:v>
                </c:pt>
                <c:pt idx="4">
                  <c:v>1.3770864946889225</c:v>
                </c:pt>
                <c:pt idx="5">
                  <c:v>1.3877394636015326</c:v>
                </c:pt>
                <c:pt idx="6">
                  <c:v>1.3983115886415962</c:v>
                </c:pt>
              </c:numCache>
            </c:numRef>
          </c:yVal>
        </c:ser>
        <c:ser>
          <c:idx val="1"/>
          <c:order val="1"/>
          <c:tx>
            <c:v>Alternative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Sheet1!$A$96:$A$102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xVal>
          <c:yVal>
            <c:numRef>
              <c:f>Sheet1!$C$96:$C$102</c:f>
              <c:numCache>
                <c:formatCode>0.00</c:formatCode>
                <c:ptCount val="7"/>
                <c:pt idx="0">
                  <c:v>1.2421695951107716</c:v>
                </c:pt>
                <c:pt idx="1">
                  <c:v>1.4170121515368121</c:v>
                </c:pt>
                <c:pt idx="2">
                  <c:v>1.3976966818200096</c:v>
                </c:pt>
                <c:pt idx="3">
                  <c:v>1.4448601791217146</c:v>
                </c:pt>
                <c:pt idx="4">
                  <c:v>1.4269048037184833</c:v>
                </c:pt>
                <c:pt idx="5">
                  <c:v>1.4449790877426489</c:v>
                </c:pt>
                <c:pt idx="6">
                  <c:v>1.4555498797300361</c:v>
                </c:pt>
              </c:numCache>
            </c:numRef>
          </c:yVal>
        </c:ser>
        <c:axId val="101763712"/>
        <c:axId val="102891904"/>
      </c:scatterChart>
      <c:valAx>
        <c:axId val="101763712"/>
        <c:scaling>
          <c:orientation val="minMax"/>
          <c:max val="2004"/>
          <c:min val="1998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91904"/>
        <c:crosses val="autoZero"/>
        <c:crossBetween val="midCat"/>
      </c:valAx>
      <c:valAx>
        <c:axId val="10289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637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027086130976801"/>
          <c:y val="0.83205747765470639"/>
          <c:w val="0.38039587422196863"/>
          <c:h val="0.125903434118804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Price of Cotton</a:t>
            </a:r>
          </a:p>
        </c:rich>
      </c:tx>
      <c:layout>
        <c:manualLayout>
          <c:xMode val="edge"/>
          <c:yMode val="edge"/>
          <c:x val="0.7778233858280369"/>
          <c:y val="0.1739515114408721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760014334886114E-2"/>
          <c:y val="0.16307954197581764"/>
          <c:w val="0.74790710175772779"/>
          <c:h val="0.45118673279976218"/>
        </c:manualLayout>
      </c:layout>
      <c:scatterChart>
        <c:scatterStyle val="lineMarker"/>
        <c:ser>
          <c:idx val="0"/>
          <c:order val="0"/>
          <c:tx>
            <c:v>Base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Sheet1!$A$107:$A$113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xVal>
          <c:yVal>
            <c:numRef>
              <c:f>Sheet1!$B$107:$B$113</c:f>
              <c:numCache>
                <c:formatCode>0.00</c:formatCode>
                <c:ptCount val="7"/>
                <c:pt idx="0">
                  <c:v>0.45900000000000002</c:v>
                </c:pt>
                <c:pt idx="1">
                  <c:v>0.47</c:v>
                </c:pt>
                <c:pt idx="2">
                  <c:v>0.47899999999999998</c:v>
                </c:pt>
                <c:pt idx="3">
                  <c:v>0.5</c:v>
                </c:pt>
                <c:pt idx="4">
                  <c:v>0.52200000000000002</c:v>
                </c:pt>
                <c:pt idx="5">
                  <c:v>0.54300000000000004</c:v>
                </c:pt>
                <c:pt idx="6">
                  <c:v>0.56200000000000006</c:v>
                </c:pt>
              </c:numCache>
            </c:numRef>
          </c:yVal>
        </c:ser>
        <c:ser>
          <c:idx val="1"/>
          <c:order val="1"/>
          <c:tx>
            <c:v>Alternative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Sheet1!$A$107:$A$113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xVal>
          <c:yVal>
            <c:numRef>
              <c:f>Sheet1!$C$107:$C$113</c:f>
              <c:numCache>
                <c:formatCode>0.00</c:formatCode>
                <c:ptCount val="7"/>
                <c:pt idx="0">
                  <c:v>0.45900000000000002</c:v>
                </c:pt>
                <c:pt idx="1">
                  <c:v>0.4056951760104302</c:v>
                </c:pt>
                <c:pt idx="2">
                  <c:v>0.49970336168032453</c:v>
                </c:pt>
                <c:pt idx="3">
                  <c:v>0.4561161945007845</c:v>
                </c:pt>
                <c:pt idx="4">
                  <c:v>0.49298894537322996</c:v>
                </c:pt>
                <c:pt idx="5">
                  <c:v>0.51174340374440341</c:v>
                </c:pt>
                <c:pt idx="6">
                  <c:v>0.52882166566893785</c:v>
                </c:pt>
              </c:numCache>
            </c:numRef>
          </c:yVal>
        </c:ser>
        <c:axId val="102925056"/>
        <c:axId val="102926592"/>
      </c:scatterChart>
      <c:valAx>
        <c:axId val="102925056"/>
        <c:scaling>
          <c:orientation val="minMax"/>
          <c:max val="2004"/>
          <c:min val="1998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26592"/>
        <c:crosses val="autoZero"/>
        <c:crossBetween val="midCat"/>
      </c:valAx>
      <c:valAx>
        <c:axId val="102926592"/>
        <c:scaling>
          <c:orientation val="minMax"/>
          <c:max val="0.9"/>
          <c:min val="0.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250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126888088069955"/>
          <c:y val="0.83170566407667001"/>
          <c:w val="0.37893959822391537"/>
          <c:h val="0.125027648848126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Supply</a:t>
            </a:r>
          </a:p>
        </c:rich>
      </c:tx>
      <c:layout>
        <c:manualLayout>
          <c:xMode val="edge"/>
          <c:yMode val="edge"/>
          <c:x val="0.80671013522976609"/>
          <c:y val="0.253726248420075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56135136396881"/>
          <c:y val="0.21053880188048854"/>
          <c:w val="0.61548995502715487"/>
          <c:h val="0.57223366664953301"/>
        </c:manualLayout>
      </c:layout>
      <c:scatterChart>
        <c:scatterStyle val="lineMarker"/>
        <c:ser>
          <c:idx val="0"/>
          <c:order val="0"/>
          <c:tx>
            <c:v>Base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Sheet1!$A$120:$A$126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xVal>
          <c:yVal>
            <c:numRef>
              <c:f>Sheet1!$B$120:$B$126</c:f>
              <c:numCache>
                <c:formatCode>0.00</c:formatCode>
                <c:ptCount val="7"/>
                <c:pt idx="0">
                  <c:v>20.16</c:v>
                </c:pt>
                <c:pt idx="1">
                  <c:v>23.009999999999998</c:v>
                </c:pt>
                <c:pt idx="2">
                  <c:v>23.32</c:v>
                </c:pt>
                <c:pt idx="3">
                  <c:v>22.93</c:v>
                </c:pt>
                <c:pt idx="4">
                  <c:v>22.52</c:v>
                </c:pt>
                <c:pt idx="5">
                  <c:v>22.099999999999998</c:v>
                </c:pt>
                <c:pt idx="6">
                  <c:v>21.81</c:v>
                </c:pt>
              </c:numCache>
            </c:numRef>
          </c:yVal>
        </c:ser>
        <c:ser>
          <c:idx val="1"/>
          <c:order val="1"/>
          <c:tx>
            <c:v>Alternative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Sheet1!$A$120:$A$126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xVal>
          <c:yVal>
            <c:numRef>
              <c:f>Sheet1!$C$120:$C$126</c:f>
              <c:numCache>
                <c:formatCode>0.00</c:formatCode>
                <c:ptCount val="7"/>
                <c:pt idx="0">
                  <c:v>20.16</c:v>
                </c:pt>
                <c:pt idx="1">
                  <c:v>23.963999999999999</c:v>
                </c:pt>
                <c:pt idx="2">
                  <c:v>23.014564183978511</c:v>
                </c:pt>
                <c:pt idx="3">
                  <c:v>24.245366875943805</c:v>
                </c:pt>
                <c:pt idx="4">
                  <c:v>23.338031390322367</c:v>
                </c:pt>
                <c:pt idx="5">
                  <c:v>22.931462556420616</c:v>
                </c:pt>
                <c:pt idx="6">
                  <c:v>22.651554987742731</c:v>
                </c:pt>
              </c:numCache>
            </c:numRef>
          </c:yVal>
        </c:ser>
        <c:axId val="102955648"/>
        <c:axId val="102957440"/>
      </c:scatterChart>
      <c:valAx>
        <c:axId val="102955648"/>
        <c:scaling>
          <c:orientation val="minMax"/>
          <c:max val="2004"/>
          <c:min val="1998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57440"/>
        <c:crosses val="autoZero"/>
        <c:crossBetween val="midCat"/>
      </c:valAx>
      <c:valAx>
        <c:axId val="102957440"/>
        <c:scaling>
          <c:orientation val="minMax"/>
          <c:max val="25"/>
          <c:min val="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556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80761270443966"/>
          <c:y val="0.50205406602270342"/>
          <c:w val="0.20914707209660602"/>
          <c:h val="0.221335663515385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Supply</a:t>
            </a:r>
          </a:p>
        </c:rich>
      </c:tx>
      <c:layout>
        <c:manualLayout>
          <c:xMode val="edge"/>
          <c:yMode val="edge"/>
          <c:x val="0.80574525096032534"/>
          <c:y val="0.258232636334979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743271148947939E-2"/>
          <c:y val="0.25285278974466746"/>
          <c:w val="0.54048753220358459"/>
          <c:h val="0.53260481244089519"/>
        </c:manualLayout>
      </c:layout>
      <c:scatterChart>
        <c:scatterStyle val="lineMarker"/>
        <c:ser>
          <c:idx val="0"/>
          <c:order val="0"/>
          <c:tx>
            <c:v>Base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Sheet1!$A$132:$A$138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xVal>
          <c:yVal>
            <c:numRef>
              <c:f>Sheet1!$B$132:$B$138</c:f>
              <c:numCache>
                <c:formatCode>0.00</c:formatCode>
                <c:ptCount val="7"/>
                <c:pt idx="0">
                  <c:v>4.08</c:v>
                </c:pt>
                <c:pt idx="1">
                  <c:v>4.7199999999999962</c:v>
                </c:pt>
                <c:pt idx="2">
                  <c:v>4.7099999999999991</c:v>
                </c:pt>
                <c:pt idx="3">
                  <c:v>4.3199999999999985</c:v>
                </c:pt>
                <c:pt idx="4">
                  <c:v>3.9300000000000015</c:v>
                </c:pt>
                <c:pt idx="5">
                  <c:v>3.5499999999999989</c:v>
                </c:pt>
                <c:pt idx="6">
                  <c:v>3.2200000000000006</c:v>
                </c:pt>
              </c:numCache>
            </c:numRef>
          </c:yVal>
        </c:ser>
        <c:ser>
          <c:idx val="1"/>
          <c:order val="1"/>
          <c:tx>
            <c:v>Alternative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Sheet1!$A$132:$A$138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xVal>
          <c:yVal>
            <c:numRef>
              <c:f>Sheet1!$C$132:$C$138</c:f>
              <c:numCache>
                <c:formatCode>0.00</c:formatCode>
                <c:ptCount val="7"/>
                <c:pt idx="0">
                  <c:v>4.0799999999999992</c:v>
                </c:pt>
                <c:pt idx="1">
                  <c:v>4.4388490221642751</c:v>
                </c:pt>
                <c:pt idx="2">
                  <c:v>4.8171834789288628</c:v>
                </c:pt>
                <c:pt idx="3">
                  <c:v>4.8015482411754125</c:v>
                </c:pt>
                <c:pt idx="4">
                  <c:v>4.2240872976242603</c:v>
                </c:pt>
                <c:pt idx="5">
                  <c:v>3.8440851082730614</c:v>
                </c:pt>
                <c:pt idx="6">
                  <c:v>3.5736342782053248</c:v>
                </c:pt>
              </c:numCache>
            </c:numRef>
          </c:yVal>
        </c:ser>
        <c:axId val="102994688"/>
        <c:axId val="102996224"/>
      </c:scatterChart>
      <c:valAx>
        <c:axId val="102994688"/>
        <c:scaling>
          <c:orientation val="minMax"/>
          <c:max val="2004"/>
          <c:min val="1998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96224"/>
        <c:crosses val="autoZero"/>
        <c:crossBetween val="midCat"/>
      </c:valAx>
      <c:valAx>
        <c:axId val="102996224"/>
        <c:scaling>
          <c:orientation val="minMax"/>
          <c:min val="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9468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8122237040781"/>
          <c:y val="0.43576757381527792"/>
          <c:w val="0.20941398849216378"/>
          <c:h val="0.220573710202795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78</xdr:row>
      <xdr:rowOff>19050</xdr:rowOff>
    </xdr:from>
    <xdr:to>
      <xdr:col>12</xdr:col>
      <xdr:colOff>0</xdr:colOff>
      <xdr:row>89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91</xdr:row>
      <xdr:rowOff>0</xdr:rowOff>
    </xdr:from>
    <xdr:to>
      <xdr:col>11</xdr:col>
      <xdr:colOff>571500</xdr:colOff>
      <xdr:row>102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104</xdr:row>
      <xdr:rowOff>0</xdr:rowOff>
    </xdr:from>
    <xdr:to>
      <xdr:col>12</xdr:col>
      <xdr:colOff>0</xdr:colOff>
      <xdr:row>115</xdr:row>
      <xdr:rowOff>142875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117</xdr:row>
      <xdr:rowOff>142875</xdr:rowOff>
    </xdr:from>
    <xdr:to>
      <xdr:col>12</xdr:col>
      <xdr:colOff>9525</xdr:colOff>
      <xdr:row>130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132</xdr:row>
      <xdr:rowOff>0</xdr:rowOff>
    </xdr:from>
    <xdr:to>
      <xdr:col>12</xdr:col>
      <xdr:colOff>0</xdr:colOff>
      <xdr:row>144</xdr:row>
      <xdr:rowOff>19050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5"/>
  <sheetViews>
    <sheetView tabSelected="1" zoomScale="125" zoomScaleNormal="75" workbookViewId="0">
      <selection activeCell="A3" sqref="A3"/>
    </sheetView>
  </sheetViews>
  <sheetFormatPr defaultColWidth="10.7109375" defaultRowHeight="12"/>
  <cols>
    <col min="1" max="1" width="22.42578125" style="1" customWidth="1"/>
    <col min="2" max="2" width="6.5703125" style="1" customWidth="1"/>
    <col min="3" max="16" width="8.7109375" style="1" customWidth="1"/>
    <col min="17" max="16384" width="10.7109375" style="1"/>
  </cols>
  <sheetData>
    <row r="1" spans="1:256">
      <c r="A1" s="83" t="str">
        <f ca="1">_xll.WBNAME()</f>
        <v>Cotton Model Demo.xls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256">
      <c r="A2" s="22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256">
      <c r="A3" s="22" t="s">
        <v>69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256">
      <c r="A4" s="22" t="s">
        <v>68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256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256" ht="12.75" thickBot="1">
      <c r="A6" s="59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56" ht="12.75" customHeight="1">
      <c r="A7" s="19"/>
      <c r="B7" s="20"/>
      <c r="C7" s="66" t="s">
        <v>58</v>
      </c>
      <c r="D7" s="84" t="s">
        <v>0</v>
      </c>
      <c r="E7" s="84"/>
      <c r="F7" s="84"/>
      <c r="G7" s="84"/>
      <c r="H7" s="84"/>
      <c r="I7" s="85"/>
      <c r="J7" s="23"/>
      <c r="K7" s="23"/>
      <c r="L7" s="23"/>
      <c r="M7" s="23"/>
      <c r="N7" s="23"/>
      <c r="O7" s="23"/>
      <c r="P7" s="24"/>
    </row>
    <row r="8" spans="1:256" ht="12.75" thickBot="1">
      <c r="A8" s="52"/>
      <c r="B8" s="53"/>
      <c r="C8" s="53">
        <v>1999</v>
      </c>
      <c r="D8" s="53">
        <f t="shared" ref="D8:I8" si="0">1+C8</f>
        <v>2000</v>
      </c>
      <c r="E8" s="53">
        <f t="shared" si="0"/>
        <v>2001</v>
      </c>
      <c r="F8" s="53">
        <f t="shared" si="0"/>
        <v>2002</v>
      </c>
      <c r="G8" s="53">
        <f t="shared" si="0"/>
        <v>2003</v>
      </c>
      <c r="H8" s="53">
        <f t="shared" si="0"/>
        <v>2004</v>
      </c>
      <c r="I8" s="54">
        <f t="shared" si="0"/>
        <v>2005</v>
      </c>
      <c r="J8" s="23"/>
      <c r="K8" s="23"/>
      <c r="L8" s="23"/>
      <c r="M8" s="23"/>
      <c r="N8" s="23"/>
      <c r="O8" s="23"/>
      <c r="P8" s="24"/>
    </row>
    <row r="9" spans="1:256">
      <c r="A9" s="72" t="s">
        <v>1</v>
      </c>
      <c r="B9" s="20"/>
      <c r="C9" s="73">
        <v>3.84</v>
      </c>
      <c r="D9" s="73">
        <v>4.08</v>
      </c>
      <c r="E9" s="73">
        <v>4.76</v>
      </c>
      <c r="F9" s="73">
        <v>4.71</v>
      </c>
      <c r="G9" s="73">
        <v>4.32</v>
      </c>
      <c r="H9" s="73">
        <v>3.94</v>
      </c>
      <c r="I9" s="74">
        <v>3.54</v>
      </c>
      <c r="J9" s="23"/>
      <c r="K9" s="23"/>
      <c r="L9" s="23"/>
      <c r="M9" s="23"/>
      <c r="N9" s="23"/>
      <c r="O9" s="23"/>
      <c r="P9" s="24"/>
    </row>
    <row r="10" spans="1:256">
      <c r="A10" s="25" t="s">
        <v>2</v>
      </c>
      <c r="B10" s="23"/>
      <c r="C10" s="26">
        <v>0.06</v>
      </c>
      <c r="D10" s="26">
        <v>0.05</v>
      </c>
      <c r="E10" s="26">
        <v>0.05</v>
      </c>
      <c r="F10" s="26">
        <v>0.05</v>
      </c>
      <c r="G10" s="26">
        <v>0.05</v>
      </c>
      <c r="H10" s="26">
        <v>0.05</v>
      </c>
      <c r="I10" s="44">
        <v>0.05</v>
      </c>
      <c r="J10" s="23"/>
      <c r="K10" s="23"/>
      <c r="L10" s="23"/>
      <c r="M10" s="23"/>
      <c r="N10" s="23"/>
      <c r="O10" s="23"/>
      <c r="P10" s="24"/>
    </row>
    <row r="11" spans="1:256">
      <c r="A11" s="25" t="s">
        <v>66</v>
      </c>
      <c r="B11" s="23"/>
      <c r="C11" s="26">
        <v>13.09</v>
      </c>
      <c r="D11" s="26">
        <v>13.99</v>
      </c>
      <c r="E11" s="26">
        <v>13.62</v>
      </c>
      <c r="F11" s="26">
        <v>13.29</v>
      </c>
      <c r="G11" s="26">
        <v>13.18</v>
      </c>
      <c r="H11" s="26">
        <v>13.05</v>
      </c>
      <c r="I11" s="44">
        <v>13.03</v>
      </c>
      <c r="J11" s="23"/>
      <c r="K11" s="23"/>
      <c r="L11" s="23"/>
      <c r="M11" s="23"/>
      <c r="N11" s="23"/>
      <c r="O11" s="23"/>
      <c r="P11" s="24"/>
    </row>
    <row r="12" spans="1:256">
      <c r="A12" s="27" t="s">
        <v>4</v>
      </c>
      <c r="B12" s="28"/>
      <c r="C12" s="26">
        <v>596</v>
      </c>
      <c r="D12" s="26">
        <v>648</v>
      </c>
      <c r="E12" s="26">
        <v>652</v>
      </c>
      <c r="F12" s="26">
        <v>656</v>
      </c>
      <c r="G12" s="26">
        <v>661</v>
      </c>
      <c r="H12" s="26">
        <v>666</v>
      </c>
      <c r="I12" s="44">
        <v>671</v>
      </c>
      <c r="J12" s="23"/>
      <c r="K12" s="23"/>
      <c r="L12" s="23"/>
      <c r="M12" s="23"/>
      <c r="N12" s="23"/>
      <c r="O12" s="23"/>
      <c r="P12" s="29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>
      <c r="A13" s="25" t="s">
        <v>5</v>
      </c>
      <c r="B13" s="23"/>
      <c r="C13" s="26">
        <f t="shared" ref="C13:I13" si="1">C12/C14</f>
        <v>479.80565805658057</v>
      </c>
      <c r="D13" s="26">
        <f t="shared" si="1"/>
        <v>480.16525423728814</v>
      </c>
      <c r="E13" s="26">
        <f t="shared" si="1"/>
        <v>479.75364667747158</v>
      </c>
      <c r="F13" s="26">
        <f t="shared" si="1"/>
        <v>479.81507980187109</v>
      </c>
      <c r="G13" s="26">
        <f t="shared" si="1"/>
        <v>479.99889807162538</v>
      </c>
      <c r="H13" s="26">
        <f t="shared" si="1"/>
        <v>479.91717283268912</v>
      </c>
      <c r="I13" s="44">
        <f t="shared" si="1"/>
        <v>479.86443468715703</v>
      </c>
      <c r="J13" s="23"/>
      <c r="K13" s="23"/>
      <c r="L13" s="23"/>
      <c r="M13" s="23"/>
      <c r="N13" s="23"/>
      <c r="O13" s="23"/>
      <c r="P13" s="24"/>
    </row>
    <row r="14" spans="1:256">
      <c r="A14" s="25" t="s">
        <v>6</v>
      </c>
      <c r="B14" s="23"/>
      <c r="C14" s="26">
        <f t="shared" ref="C14:I14" si="2">C15/C11</f>
        <v>1.2421695951107716</v>
      </c>
      <c r="D14" s="26">
        <f t="shared" si="2"/>
        <v>1.3495353824160115</v>
      </c>
      <c r="E14" s="26">
        <f t="shared" si="2"/>
        <v>1.3590308370044055</v>
      </c>
      <c r="F14" s="26">
        <f t="shared" si="2"/>
        <v>1.3671933784800605</v>
      </c>
      <c r="G14" s="26">
        <f t="shared" si="2"/>
        <v>1.3770864946889225</v>
      </c>
      <c r="H14" s="26">
        <f t="shared" si="2"/>
        <v>1.3877394636015326</v>
      </c>
      <c r="I14" s="44">
        <f t="shared" si="2"/>
        <v>1.3983115886415962</v>
      </c>
      <c r="J14" s="23"/>
      <c r="K14" s="23"/>
      <c r="L14" s="23"/>
      <c r="M14" s="23"/>
      <c r="N14" s="23"/>
      <c r="O14" s="23"/>
      <c r="P14" s="24"/>
    </row>
    <row r="15" spans="1:256">
      <c r="A15" s="25" t="s">
        <v>7</v>
      </c>
      <c r="B15" s="23"/>
      <c r="C15" s="26">
        <v>16.260000000000002</v>
      </c>
      <c r="D15" s="26">
        <v>18.88</v>
      </c>
      <c r="E15" s="26">
        <v>18.510000000000002</v>
      </c>
      <c r="F15" s="26">
        <v>18.170000000000002</v>
      </c>
      <c r="G15" s="26">
        <v>18.149999999999999</v>
      </c>
      <c r="H15" s="26">
        <v>18.11</v>
      </c>
      <c r="I15" s="44">
        <v>18.22</v>
      </c>
      <c r="J15" s="23"/>
      <c r="K15" s="23"/>
      <c r="L15" s="23"/>
      <c r="M15" s="23"/>
      <c r="N15" s="23"/>
      <c r="O15" s="23"/>
      <c r="P15" s="24"/>
    </row>
    <row r="16" spans="1:256">
      <c r="A16" s="25" t="s">
        <v>8</v>
      </c>
      <c r="B16" s="23"/>
      <c r="C16" s="26">
        <f t="shared" ref="C16:I16" si="3">C9+C10+C15</f>
        <v>20.16</v>
      </c>
      <c r="D16" s="26">
        <f t="shared" si="3"/>
        <v>23.009999999999998</v>
      </c>
      <c r="E16" s="26">
        <f t="shared" si="3"/>
        <v>23.32</v>
      </c>
      <c r="F16" s="26">
        <f t="shared" si="3"/>
        <v>22.93</v>
      </c>
      <c r="G16" s="26">
        <f t="shared" si="3"/>
        <v>22.52</v>
      </c>
      <c r="H16" s="26">
        <f t="shared" si="3"/>
        <v>22.099999999999998</v>
      </c>
      <c r="I16" s="44">
        <f t="shared" si="3"/>
        <v>21.81</v>
      </c>
      <c r="J16" s="23"/>
      <c r="K16" s="23"/>
      <c r="L16" s="23"/>
      <c r="M16" s="23"/>
      <c r="N16" s="23"/>
      <c r="O16" s="23"/>
      <c r="P16" s="24"/>
    </row>
    <row r="17" spans="1:16">
      <c r="A17" s="25" t="s">
        <v>9</v>
      </c>
      <c r="B17" s="23"/>
      <c r="C17" s="26">
        <v>0.45900000000000002</v>
      </c>
      <c r="D17" s="26">
        <v>0.47</v>
      </c>
      <c r="E17" s="26">
        <v>0.47899999999999998</v>
      </c>
      <c r="F17" s="26">
        <v>0.5</v>
      </c>
      <c r="G17" s="26">
        <v>0.52200000000000002</v>
      </c>
      <c r="H17" s="26">
        <v>0.54300000000000004</v>
      </c>
      <c r="I17" s="44">
        <v>0.56200000000000006</v>
      </c>
      <c r="J17" s="23"/>
      <c r="K17" s="23"/>
      <c r="L17" s="23"/>
      <c r="M17" s="23"/>
      <c r="N17" s="23"/>
      <c r="O17" s="23"/>
      <c r="P17" s="24"/>
    </row>
    <row r="18" spans="1:16">
      <c r="A18" s="25" t="s">
        <v>10</v>
      </c>
      <c r="B18" s="23"/>
      <c r="C18" s="26">
        <v>10.050000000000001</v>
      </c>
      <c r="D18" s="26">
        <v>10.4</v>
      </c>
      <c r="E18" s="26">
        <v>10.55</v>
      </c>
      <c r="F18" s="26">
        <v>10.61</v>
      </c>
      <c r="G18" s="26">
        <v>10.68</v>
      </c>
      <c r="H18" s="26">
        <v>10.75</v>
      </c>
      <c r="I18" s="44">
        <v>10.87</v>
      </c>
      <c r="J18" s="23"/>
      <c r="K18" s="23"/>
      <c r="L18" s="23"/>
      <c r="M18" s="23"/>
      <c r="N18" s="23"/>
      <c r="O18" s="23"/>
      <c r="P18" s="24"/>
    </row>
    <row r="19" spans="1:16">
      <c r="A19" s="25" t="s">
        <v>11</v>
      </c>
      <c r="B19" s="23"/>
      <c r="C19" s="26">
        <v>5.98</v>
      </c>
      <c r="D19" s="26">
        <v>7.84</v>
      </c>
      <c r="E19" s="26">
        <v>8.0500000000000007</v>
      </c>
      <c r="F19" s="26">
        <v>7.99</v>
      </c>
      <c r="G19" s="26">
        <v>7.9</v>
      </c>
      <c r="H19" s="26">
        <v>7.79</v>
      </c>
      <c r="I19" s="44">
        <v>7.71</v>
      </c>
      <c r="J19" s="23"/>
      <c r="K19" s="23"/>
      <c r="L19" s="23"/>
      <c r="M19" s="23"/>
      <c r="N19" s="23"/>
      <c r="O19" s="23"/>
      <c r="P19" s="24"/>
    </row>
    <row r="20" spans="1:16">
      <c r="A20" s="25" t="s">
        <v>12</v>
      </c>
      <c r="B20" s="23"/>
      <c r="C20" s="26">
        <f t="shared" ref="C20:I20" si="4">SUM(C18:C19)</f>
        <v>16.03</v>
      </c>
      <c r="D20" s="26">
        <f t="shared" si="4"/>
        <v>18.240000000000002</v>
      </c>
      <c r="E20" s="26">
        <f t="shared" si="4"/>
        <v>18.600000000000001</v>
      </c>
      <c r="F20" s="26">
        <f t="shared" si="4"/>
        <v>18.600000000000001</v>
      </c>
      <c r="G20" s="26">
        <f t="shared" si="4"/>
        <v>18.579999999999998</v>
      </c>
      <c r="H20" s="26">
        <f t="shared" si="4"/>
        <v>18.54</v>
      </c>
      <c r="I20" s="44">
        <f t="shared" si="4"/>
        <v>18.579999999999998</v>
      </c>
      <c r="J20" s="23"/>
      <c r="K20" s="23"/>
      <c r="L20" s="23"/>
      <c r="M20" s="23"/>
      <c r="N20" s="23"/>
      <c r="O20" s="23"/>
      <c r="P20" s="24"/>
    </row>
    <row r="21" spans="1:16">
      <c r="A21" s="25" t="s">
        <v>13</v>
      </c>
      <c r="B21" s="23"/>
      <c r="C21" s="26">
        <v>0</v>
      </c>
      <c r="D21" s="26">
        <v>-0.05</v>
      </c>
      <c r="E21" s="26">
        <v>-0.01</v>
      </c>
      <c r="F21" s="26">
        <v>-0.01</v>
      </c>
      <c r="G21" s="26">
        <v>-0.01</v>
      </c>
      <c r="H21" s="26">
        <v>-0.01</v>
      </c>
      <c r="I21" s="44">
        <v>-0.01</v>
      </c>
      <c r="J21" s="23"/>
      <c r="K21" s="23"/>
      <c r="L21" s="23"/>
      <c r="M21" s="23"/>
      <c r="N21" s="23"/>
      <c r="O21" s="23"/>
      <c r="P21" s="24"/>
    </row>
    <row r="22" spans="1:16" ht="12.75" thickBot="1">
      <c r="A22" s="67" t="s">
        <v>14</v>
      </c>
      <c r="B22" s="53"/>
      <c r="C22" s="68">
        <v>4.08</v>
      </c>
      <c r="D22" s="68">
        <f t="shared" ref="D22:I22" si="5">D16-D20+D21</f>
        <v>4.7199999999999962</v>
      </c>
      <c r="E22" s="68">
        <f t="shared" si="5"/>
        <v>4.7099999999999991</v>
      </c>
      <c r="F22" s="68">
        <f t="shared" si="5"/>
        <v>4.3199999999999985</v>
      </c>
      <c r="G22" s="68">
        <f t="shared" si="5"/>
        <v>3.9300000000000015</v>
      </c>
      <c r="H22" s="68">
        <f t="shared" si="5"/>
        <v>3.5499999999999989</v>
      </c>
      <c r="I22" s="69">
        <f t="shared" si="5"/>
        <v>3.2200000000000006</v>
      </c>
      <c r="J22" s="23"/>
      <c r="K22" s="23"/>
      <c r="L22" s="23"/>
      <c r="M22" s="23"/>
      <c r="N22" s="23"/>
      <c r="O22" s="23"/>
      <c r="P22" s="24"/>
    </row>
    <row r="23" spans="1:16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</row>
    <row r="24" spans="1:16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</row>
    <row r="25" spans="1:16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</row>
    <row r="26" spans="1:16" ht="12.75" thickBot="1">
      <c r="A26" s="58" t="s">
        <v>63</v>
      </c>
      <c r="B26" s="3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</row>
    <row r="27" spans="1:16">
      <c r="A27" s="64"/>
      <c r="B27" s="65" t="s">
        <v>62</v>
      </c>
      <c r="C27" s="20" t="s">
        <v>61</v>
      </c>
      <c r="D27" s="20"/>
      <c r="E27" s="20" t="s">
        <v>64</v>
      </c>
      <c r="F27" s="21"/>
      <c r="G27" s="23"/>
      <c r="H27" s="23"/>
      <c r="I27" s="23"/>
      <c r="J27" s="23"/>
      <c r="K27" s="23"/>
      <c r="L27" s="23"/>
      <c r="M27" s="23"/>
      <c r="N27" s="23"/>
      <c r="O27" s="23"/>
      <c r="P27" s="24"/>
    </row>
    <row r="28" spans="1:16">
      <c r="A28" s="31" t="s">
        <v>15</v>
      </c>
      <c r="B28" s="62">
        <v>0.2</v>
      </c>
      <c r="C28" s="12" t="s">
        <v>16</v>
      </c>
      <c r="D28" s="23"/>
      <c r="E28" s="23">
        <v>0.25</v>
      </c>
      <c r="F28" s="24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>
      <c r="A29" s="31" t="s">
        <v>17</v>
      </c>
      <c r="B29" s="62">
        <v>0.15</v>
      </c>
      <c r="C29" s="12" t="s">
        <v>18</v>
      </c>
      <c r="D29" s="23"/>
      <c r="E29" s="23">
        <v>0.15</v>
      </c>
      <c r="F29" s="24"/>
      <c r="G29" s="23"/>
      <c r="H29" s="23"/>
      <c r="I29" s="23"/>
      <c r="J29" s="23"/>
      <c r="K29" s="23"/>
      <c r="L29" s="23"/>
      <c r="M29" s="23"/>
      <c r="N29" s="23"/>
      <c r="O29" s="23"/>
      <c r="P29" s="24"/>
    </row>
    <row r="30" spans="1:16">
      <c r="A30" s="31" t="s">
        <v>19</v>
      </c>
      <c r="B30" s="62">
        <v>-1.5</v>
      </c>
      <c r="C30" s="12" t="s">
        <v>20</v>
      </c>
      <c r="D30" s="23"/>
      <c r="E30" s="23">
        <v>-1.538</v>
      </c>
      <c r="F30" s="24"/>
      <c r="G30" s="23"/>
      <c r="H30" s="23"/>
      <c r="I30" s="23"/>
      <c r="J30" s="23"/>
      <c r="K30" s="23"/>
      <c r="L30" s="23"/>
      <c r="M30" s="23"/>
      <c r="N30" s="23"/>
      <c r="O30" s="23"/>
      <c r="P30" s="24"/>
    </row>
    <row r="31" spans="1:16">
      <c r="A31" s="31" t="s">
        <v>21</v>
      </c>
      <c r="B31" s="62">
        <v>-0.18</v>
      </c>
      <c r="C31" s="12" t="s">
        <v>22</v>
      </c>
      <c r="D31" s="23"/>
      <c r="E31" s="23">
        <v>-0.55000000000000004</v>
      </c>
      <c r="F31" s="24"/>
      <c r="G31" s="23"/>
      <c r="H31" s="23"/>
      <c r="I31" s="23"/>
      <c r="J31" s="23"/>
      <c r="K31" s="23"/>
      <c r="L31" s="23"/>
      <c r="M31" s="23"/>
      <c r="N31" s="23"/>
      <c r="O31" s="23"/>
      <c r="P31" s="24"/>
    </row>
    <row r="32" spans="1:16">
      <c r="A32" s="31" t="s">
        <v>23</v>
      </c>
      <c r="B32" s="62">
        <v>-0.95</v>
      </c>
      <c r="C32" s="12" t="s">
        <v>24</v>
      </c>
      <c r="D32" s="23"/>
      <c r="E32" s="23">
        <v>-0.75</v>
      </c>
      <c r="F32" s="24"/>
      <c r="G32" s="23"/>
      <c r="H32" s="23"/>
      <c r="I32" s="23"/>
      <c r="J32" s="23"/>
      <c r="K32" s="23"/>
      <c r="L32" s="23"/>
      <c r="M32" s="23"/>
      <c r="N32" s="23"/>
      <c r="O32" s="23"/>
      <c r="P32" s="24"/>
    </row>
    <row r="33" spans="1:256" ht="12.75" thickBot="1">
      <c r="A33" s="60" t="s">
        <v>25</v>
      </c>
      <c r="B33" s="63">
        <v>-1</v>
      </c>
      <c r="C33" s="61" t="s">
        <v>26</v>
      </c>
      <c r="D33" s="61"/>
      <c r="E33" s="53"/>
      <c r="F33" s="54"/>
      <c r="G33" s="23"/>
      <c r="H33" s="23"/>
      <c r="I33" s="23"/>
      <c r="J33" s="23"/>
      <c r="K33" s="23"/>
      <c r="L33" s="23"/>
      <c r="M33" s="23"/>
      <c r="N33" s="23"/>
      <c r="O33" s="23"/>
      <c r="P33" s="24"/>
    </row>
    <row r="34" spans="1:256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</row>
    <row r="35" spans="1:256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</row>
    <row r="36" spans="1:256" ht="12.75" thickBot="1">
      <c r="A36" s="37" t="s">
        <v>67</v>
      </c>
      <c r="B36" s="12"/>
      <c r="C36" s="1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</row>
    <row r="37" spans="1:256" ht="12.75" thickTop="1">
      <c r="A37" s="33"/>
      <c r="B37" s="6"/>
      <c r="C37" s="6">
        <f>C8</f>
        <v>1999</v>
      </c>
      <c r="D37" s="6"/>
      <c r="E37" s="6">
        <f>D8</f>
        <v>2000</v>
      </c>
      <c r="F37" s="6"/>
      <c r="G37" s="6">
        <f>E8</f>
        <v>2001</v>
      </c>
      <c r="H37" s="6"/>
      <c r="I37" s="6">
        <f>F8</f>
        <v>2002</v>
      </c>
      <c r="J37" s="6"/>
      <c r="K37" s="6">
        <f>G8</f>
        <v>2003</v>
      </c>
      <c r="L37" s="6"/>
      <c r="M37" s="6">
        <f>H8</f>
        <v>2004</v>
      </c>
      <c r="N37" s="6"/>
      <c r="O37" s="6">
        <f>I8</f>
        <v>2005</v>
      </c>
      <c r="P37" s="34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2.75" thickBot="1">
      <c r="A38" s="35"/>
      <c r="B38" s="7"/>
      <c r="C38" s="8" t="s">
        <v>27</v>
      </c>
      <c r="D38" s="8" t="s">
        <v>28</v>
      </c>
      <c r="E38" s="8" t="s">
        <v>27</v>
      </c>
      <c r="F38" s="8" t="s">
        <v>28</v>
      </c>
      <c r="G38" s="8" t="s">
        <v>27</v>
      </c>
      <c r="H38" s="8" t="s">
        <v>28</v>
      </c>
      <c r="I38" s="8" t="s">
        <v>27</v>
      </c>
      <c r="J38" s="8" t="s">
        <v>28</v>
      </c>
      <c r="K38" s="8" t="s">
        <v>27</v>
      </c>
      <c r="L38" s="8" t="s">
        <v>28</v>
      </c>
      <c r="M38" s="8" t="s">
        <v>27</v>
      </c>
      <c r="N38" s="8" t="s">
        <v>28</v>
      </c>
      <c r="O38" s="8" t="s">
        <v>27</v>
      </c>
      <c r="P38" s="36" t="s">
        <v>28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2.75" thickTop="1">
      <c r="A39" s="37" t="s">
        <v>59</v>
      </c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38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>
      <c r="A40" s="39" t="s">
        <v>29</v>
      </c>
      <c r="B40" s="40"/>
      <c r="C40" s="40"/>
      <c r="D40" s="55">
        <v>0</v>
      </c>
      <c r="E40" s="56"/>
      <c r="F40" s="55">
        <v>0.05</v>
      </c>
      <c r="G40" s="56" t="s">
        <v>30</v>
      </c>
      <c r="H40" s="55">
        <v>0.05</v>
      </c>
      <c r="I40" s="56" t="s">
        <v>30</v>
      </c>
      <c r="J40" s="55">
        <v>0.05</v>
      </c>
      <c r="K40" s="56"/>
      <c r="L40" s="55">
        <v>0.05</v>
      </c>
      <c r="M40" s="56"/>
      <c r="N40" s="55">
        <v>0.05</v>
      </c>
      <c r="O40" s="56"/>
      <c r="P40" s="57">
        <v>0.05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>
      <c r="A41" s="39" t="s">
        <v>32</v>
      </c>
      <c r="B41" s="40"/>
      <c r="C41" s="40"/>
      <c r="D41" s="55">
        <v>0</v>
      </c>
      <c r="E41" s="56" t="s">
        <v>30</v>
      </c>
      <c r="F41" s="55">
        <v>0</v>
      </c>
      <c r="G41" s="56" t="s">
        <v>30</v>
      </c>
      <c r="H41" s="55">
        <v>0</v>
      </c>
      <c r="I41" s="56"/>
      <c r="J41" s="55">
        <v>0</v>
      </c>
      <c r="K41" s="56"/>
      <c r="L41" s="55">
        <v>0</v>
      </c>
      <c r="M41" s="56"/>
      <c r="N41" s="55">
        <v>0</v>
      </c>
      <c r="O41" s="56"/>
      <c r="P41" s="57">
        <v>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>
      <c r="A42" s="39"/>
      <c r="B42" s="40"/>
      <c r="C42" s="40"/>
      <c r="D42" s="9"/>
      <c r="E42" s="40"/>
      <c r="F42" s="9"/>
      <c r="G42" s="40"/>
      <c r="H42" s="9"/>
      <c r="I42" s="40"/>
      <c r="J42" s="9"/>
      <c r="K42" s="40"/>
      <c r="L42" s="9"/>
      <c r="M42" s="40"/>
      <c r="N42" s="9"/>
      <c r="O42" s="40"/>
      <c r="P42" s="4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>
      <c r="A43" s="39" t="s">
        <v>31</v>
      </c>
      <c r="B43" s="40"/>
      <c r="C43" s="40"/>
      <c r="D43" s="9">
        <v>0</v>
      </c>
      <c r="E43" s="40"/>
      <c r="F43" s="9">
        <v>0</v>
      </c>
      <c r="G43" s="40"/>
      <c r="H43" s="9">
        <v>0</v>
      </c>
      <c r="I43" s="40"/>
      <c r="J43" s="9">
        <f>H63</f>
        <v>0.23734216042895209</v>
      </c>
      <c r="K43" s="40"/>
      <c r="L43" s="9">
        <f>J63</f>
        <v>0.30351434816902167</v>
      </c>
      <c r="M43" s="40"/>
      <c r="N43" s="9">
        <f>L63</f>
        <v>0.2560834978644978</v>
      </c>
      <c r="O43" s="40"/>
      <c r="P43" s="41">
        <f>N63</f>
        <v>0.23686421555666759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>
      <c r="A44" s="39" t="s">
        <v>33</v>
      </c>
      <c r="B44" s="40"/>
      <c r="C44" s="40"/>
      <c r="D44" s="9">
        <v>0</v>
      </c>
      <c r="E44" s="40"/>
      <c r="F44" s="9">
        <f>$D$56</f>
        <v>0</v>
      </c>
      <c r="G44" s="42"/>
      <c r="H44" s="9">
        <f>F56</f>
        <v>-0.13681877444589313</v>
      </c>
      <c r="I44" s="42"/>
      <c r="J44" s="9">
        <f>$H$56</f>
        <v>4.3222049437003238E-2</v>
      </c>
      <c r="K44" s="42"/>
      <c r="L44" s="9">
        <f>$J$56</f>
        <v>-8.7767610998431E-2</v>
      </c>
      <c r="M44" s="42"/>
      <c r="N44" s="9">
        <f>$L$56</f>
        <v>-5.5576733001475212E-2</v>
      </c>
      <c r="O44" s="42"/>
      <c r="P44" s="41">
        <f>$N$56</f>
        <v>-5.7562792367581259E-2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>
      <c r="A45" s="39"/>
      <c r="B45" s="40"/>
      <c r="C45" s="40"/>
      <c r="D45" s="9"/>
      <c r="E45" s="40"/>
      <c r="F45" s="9"/>
      <c r="G45" s="40"/>
      <c r="H45" s="9"/>
      <c r="I45" s="40"/>
      <c r="J45" s="9"/>
      <c r="K45" s="40"/>
      <c r="L45" s="9"/>
      <c r="M45" s="40"/>
      <c r="N45" s="9"/>
      <c r="O45" s="40"/>
      <c r="P45" s="41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>
      <c r="A46" s="39" t="s">
        <v>1</v>
      </c>
      <c r="B46" s="40"/>
      <c r="C46" s="43">
        <f>C9</f>
        <v>3.84</v>
      </c>
      <c r="D46" s="15">
        <f>C46</f>
        <v>3.84</v>
      </c>
      <c r="E46" s="43">
        <f>D9</f>
        <v>4.08</v>
      </c>
      <c r="F46" s="15">
        <f>D62</f>
        <v>4.0799999999999992</v>
      </c>
      <c r="G46" s="43">
        <f>E9</f>
        <v>4.76</v>
      </c>
      <c r="H46" s="15">
        <f>F62</f>
        <v>4.4388490221642751</v>
      </c>
      <c r="I46" s="43">
        <f>F9</f>
        <v>4.71</v>
      </c>
      <c r="J46" s="15">
        <f>H62</f>
        <v>4.8171834789288628</v>
      </c>
      <c r="K46" s="43">
        <f>G9</f>
        <v>4.32</v>
      </c>
      <c r="L46" s="15">
        <f>J62</f>
        <v>4.8015482411754125</v>
      </c>
      <c r="M46" s="43">
        <f>H9</f>
        <v>3.94</v>
      </c>
      <c r="N46" s="15">
        <f>L62</f>
        <v>4.2240872976242603</v>
      </c>
      <c r="O46" s="43">
        <f>I9</f>
        <v>3.54</v>
      </c>
      <c r="P46" s="44">
        <f>N62</f>
        <v>3.8440851082730614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>
      <c r="A47" s="39" t="s">
        <v>2</v>
      </c>
      <c r="B47" s="40"/>
      <c r="C47" s="43">
        <f t="shared" ref="C47:P47" si="6">$C$10</f>
        <v>0.06</v>
      </c>
      <c r="D47" s="16">
        <f t="shared" si="6"/>
        <v>0.06</v>
      </c>
      <c r="E47" s="43">
        <f t="shared" si="6"/>
        <v>0.06</v>
      </c>
      <c r="F47" s="16">
        <f t="shared" si="6"/>
        <v>0.06</v>
      </c>
      <c r="G47" s="43">
        <f t="shared" si="6"/>
        <v>0.06</v>
      </c>
      <c r="H47" s="16">
        <f t="shared" si="6"/>
        <v>0.06</v>
      </c>
      <c r="I47" s="43">
        <f t="shared" si="6"/>
        <v>0.06</v>
      </c>
      <c r="J47" s="16">
        <f t="shared" si="6"/>
        <v>0.06</v>
      </c>
      <c r="K47" s="43">
        <f t="shared" si="6"/>
        <v>0.06</v>
      </c>
      <c r="L47" s="16">
        <f t="shared" si="6"/>
        <v>0.06</v>
      </c>
      <c r="M47" s="43">
        <f t="shared" si="6"/>
        <v>0.06</v>
      </c>
      <c r="N47" s="16">
        <f t="shared" si="6"/>
        <v>0.06</v>
      </c>
      <c r="O47" s="43">
        <f t="shared" si="6"/>
        <v>0.06</v>
      </c>
      <c r="P47" s="45">
        <f t="shared" si="6"/>
        <v>0.06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>
      <c r="A48" s="39" t="s">
        <v>3</v>
      </c>
      <c r="B48" s="40"/>
      <c r="C48" s="43">
        <f>C11</f>
        <v>13.09</v>
      </c>
      <c r="D48" s="15">
        <f>C48*(1+($B$28*D44)+($B$33*D41))</f>
        <v>13.09</v>
      </c>
      <c r="E48" s="43">
        <f>D11</f>
        <v>13.99</v>
      </c>
      <c r="F48" s="15">
        <f>E48*(1+($B$28*F44)+($B$33*F41))</f>
        <v>13.99</v>
      </c>
      <c r="G48" s="43">
        <f>E11</f>
        <v>13.62</v>
      </c>
      <c r="H48" s="15">
        <f>G48*(1+($B$28*H44)+($B$33*H41))</f>
        <v>13.247305658409386</v>
      </c>
      <c r="I48" s="43">
        <f>F11</f>
        <v>13.29</v>
      </c>
      <c r="J48" s="15">
        <f>I48*(1+($B$28*J44)+($B$33*J41))</f>
        <v>13.404884207403553</v>
      </c>
      <c r="K48" s="43">
        <f>G11</f>
        <v>13.18</v>
      </c>
      <c r="L48" s="15">
        <f>K48*(1+($B$28*L44)+($B$33*L41))</f>
        <v>12.948644577408135</v>
      </c>
      <c r="M48" s="43">
        <f>H11</f>
        <v>13.05</v>
      </c>
      <c r="N48" s="15">
        <f>M48*(1+($B$28*N44)+($B$33*N41))</f>
        <v>12.904944726866152</v>
      </c>
      <c r="O48" s="43">
        <f>I11</f>
        <v>13.03</v>
      </c>
      <c r="P48" s="44">
        <f>O48*(1+($B$28*P44)+($B$33*P41))</f>
        <v>12.879991363090083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>
      <c r="A49" s="39" t="s">
        <v>34</v>
      </c>
      <c r="B49" s="40"/>
      <c r="C49" s="43">
        <f>C14</f>
        <v>1.2421695951107716</v>
      </c>
      <c r="D49" s="15">
        <f>C49*(1+D40)*(1+($B$29*D44))</f>
        <v>1.2421695951107716</v>
      </c>
      <c r="E49" s="43">
        <f>D14</f>
        <v>1.3495353824160115</v>
      </c>
      <c r="F49" s="15">
        <f>E49*(1+F40)*(1+($B$29*F44))</f>
        <v>1.4170121515368121</v>
      </c>
      <c r="G49" s="43">
        <f>E14</f>
        <v>1.3590308370044055</v>
      </c>
      <c r="H49" s="15">
        <f>G49*(1+H40)*(1+($B$29*H44))</f>
        <v>1.3976966818200096</v>
      </c>
      <c r="I49" s="43">
        <f>F14</f>
        <v>1.3671933784800605</v>
      </c>
      <c r="J49" s="15">
        <f>I49*(1+J40)*(1+($B$29*J44))</f>
        <v>1.4448601791217146</v>
      </c>
      <c r="K49" s="43">
        <f>G14</f>
        <v>1.3770864946889225</v>
      </c>
      <c r="L49" s="15">
        <f>K49*(1+L40)*(1+($B$29*L44))</f>
        <v>1.4269048037184833</v>
      </c>
      <c r="M49" s="43">
        <f>H14</f>
        <v>1.3877394636015326</v>
      </c>
      <c r="N49" s="15">
        <f>M49*(1+N40)*(1+($B$29*N44))</f>
        <v>1.4449790877426489</v>
      </c>
      <c r="O49" s="43">
        <f>I14</f>
        <v>1.3983115886415962</v>
      </c>
      <c r="P49" s="44">
        <f>O49*(1+P40)*(1+($B$29*P44))</f>
        <v>1.4555498797300361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>
      <c r="A50" s="39" t="s">
        <v>7</v>
      </c>
      <c r="B50" s="40"/>
      <c r="C50" s="43">
        <f>C48*C49</f>
        <v>16.260000000000002</v>
      </c>
      <c r="D50" s="15">
        <f>D48*D49</f>
        <v>16.260000000000002</v>
      </c>
      <c r="E50" s="43">
        <f>D15</f>
        <v>18.88</v>
      </c>
      <c r="F50" s="15">
        <f>F48*F49</f>
        <v>19.824000000000002</v>
      </c>
      <c r="G50" s="43">
        <f>E15</f>
        <v>18.510000000000002</v>
      </c>
      <c r="H50" s="15">
        <f>H48*H49</f>
        <v>18.515715161814239</v>
      </c>
      <c r="I50" s="43">
        <f>F15</f>
        <v>18.170000000000002</v>
      </c>
      <c r="J50" s="15">
        <f>J48*J49</f>
        <v>19.368183397014942</v>
      </c>
      <c r="K50" s="43">
        <f>G15</f>
        <v>18.149999999999999</v>
      </c>
      <c r="L50" s="15">
        <f>L48*L49</f>
        <v>18.476483149146958</v>
      </c>
      <c r="M50" s="43">
        <f>H15</f>
        <v>18.11</v>
      </c>
      <c r="N50" s="15">
        <f>N48*N49</f>
        <v>18.647375258796359</v>
      </c>
      <c r="O50" s="43">
        <f>I15</f>
        <v>18.22</v>
      </c>
      <c r="P50" s="44">
        <f>P48*P49</f>
        <v>18.747469879469673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>
      <c r="A51" s="39" t="s">
        <v>8</v>
      </c>
      <c r="B51" s="40"/>
      <c r="C51" s="43">
        <f>C16</f>
        <v>20.16</v>
      </c>
      <c r="D51" s="15">
        <f>(D48*D49)+D46+D47</f>
        <v>20.16</v>
      </c>
      <c r="E51" s="43">
        <f>D16</f>
        <v>23.009999999999998</v>
      </c>
      <c r="F51" s="15">
        <f>(F48*F49)+F46+F47</f>
        <v>23.963999999999999</v>
      </c>
      <c r="G51" s="43">
        <f>E16</f>
        <v>23.32</v>
      </c>
      <c r="H51" s="15">
        <f>(H48*H49)+H46+H47</f>
        <v>23.014564183978511</v>
      </c>
      <c r="I51" s="43">
        <f>F16</f>
        <v>22.93</v>
      </c>
      <c r="J51" s="15">
        <f>(J48*J49)+J46+J47</f>
        <v>24.245366875943805</v>
      </c>
      <c r="K51" s="43">
        <f>G16</f>
        <v>22.52</v>
      </c>
      <c r="L51" s="15">
        <f>(L48*L49)+L46+L47</f>
        <v>23.338031390322367</v>
      </c>
      <c r="M51" s="43">
        <f>H16</f>
        <v>22.099999999999998</v>
      </c>
      <c r="N51" s="15">
        <f>(N48*N49)+N46+N47</f>
        <v>22.931462556420616</v>
      </c>
      <c r="O51" s="43">
        <f>I16</f>
        <v>21.81</v>
      </c>
      <c r="P51" s="44">
        <f>(P48*P49)+P46+P47</f>
        <v>22.651554987742731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>
      <c r="A52" s="46" t="s">
        <v>35</v>
      </c>
      <c r="B52" s="40"/>
      <c r="C52" s="43"/>
      <c r="D52" s="15">
        <f>(D51-C51)/C51</f>
        <v>0</v>
      </c>
      <c r="E52" s="43"/>
      <c r="F52" s="15">
        <f>(F51-E51)/E51</f>
        <v>4.1460234680573693E-2</v>
      </c>
      <c r="G52" s="43"/>
      <c r="H52" s="15">
        <f>(H51-G51)/G51</f>
        <v>-1.3097590738485832E-2</v>
      </c>
      <c r="I52" s="43" t="s">
        <v>30</v>
      </c>
      <c r="J52" s="15">
        <f>(J51-I51)/I51</f>
        <v>5.736445163296143E-2</v>
      </c>
      <c r="K52" s="43" t="s">
        <v>30</v>
      </c>
      <c r="L52" s="15">
        <f>(L51-K51)/K51</f>
        <v>3.6324662092467486E-2</v>
      </c>
      <c r="M52" s="43" t="s">
        <v>30</v>
      </c>
      <c r="N52" s="15">
        <f>(N51-M51)/M51</f>
        <v>3.7622740109530241E-2</v>
      </c>
      <c r="O52" s="43" t="s">
        <v>30</v>
      </c>
      <c r="P52" s="44">
        <f>(P51-O51)/O51</f>
        <v>3.8585739924013408E-2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>
      <c r="A53" s="46"/>
      <c r="B53" s="40"/>
      <c r="C53" s="43"/>
      <c r="D53" s="15"/>
      <c r="E53" s="43"/>
      <c r="F53" s="15"/>
      <c r="G53" s="43"/>
      <c r="H53" s="15"/>
      <c r="I53" s="43"/>
      <c r="J53" s="15"/>
      <c r="K53" s="43"/>
      <c r="L53" s="15"/>
      <c r="M53" s="43"/>
      <c r="N53" s="15"/>
      <c r="O53" s="43"/>
      <c r="P53" s="4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>
      <c r="A54" s="39" t="s">
        <v>36</v>
      </c>
      <c r="B54" s="42"/>
      <c r="C54" s="26"/>
      <c r="D54" s="15">
        <f>D77</f>
        <v>-3.3</v>
      </c>
      <c r="E54" s="26"/>
      <c r="F54" s="15">
        <f>F77</f>
        <v>-3.3</v>
      </c>
      <c r="G54" s="26"/>
      <c r="H54" s="15">
        <f>H77</f>
        <v>-3.3</v>
      </c>
      <c r="I54" s="26"/>
      <c r="J54" s="15">
        <f>J77</f>
        <v>-1.53</v>
      </c>
      <c r="K54" s="26"/>
      <c r="L54" s="15">
        <f>L77</f>
        <v>-1.53</v>
      </c>
      <c r="M54" s="26"/>
      <c r="N54" s="15">
        <f>N77</f>
        <v>-1.53</v>
      </c>
      <c r="O54" s="26"/>
      <c r="P54" s="44">
        <f>P77</f>
        <v>-1.53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>
      <c r="A55" s="39" t="s">
        <v>9</v>
      </c>
      <c r="B55" s="40"/>
      <c r="C55" s="43">
        <f>C17</f>
        <v>0.45900000000000002</v>
      </c>
      <c r="D55" s="15">
        <f>C55*(1+D54*D52)</f>
        <v>0.45900000000000002</v>
      </c>
      <c r="E55" s="43">
        <f>D17</f>
        <v>0.47</v>
      </c>
      <c r="F55" s="15">
        <f>E55*(1+F54*F52)</f>
        <v>0.4056951760104302</v>
      </c>
      <c r="G55" s="43">
        <f>E17</f>
        <v>0.47899999999999998</v>
      </c>
      <c r="H55" s="15">
        <f>G55*(1+H54*H52)</f>
        <v>0.49970336168032453</v>
      </c>
      <c r="I55" s="43">
        <f>F17</f>
        <v>0.5</v>
      </c>
      <c r="J55" s="15">
        <f>I55*(1+J54*J52)</f>
        <v>0.4561161945007845</v>
      </c>
      <c r="K55" s="43">
        <f>G17</f>
        <v>0.52200000000000002</v>
      </c>
      <c r="L55" s="15">
        <f>K55*(1+L54*L52)</f>
        <v>0.49298894537322996</v>
      </c>
      <c r="M55" s="43">
        <f>H17</f>
        <v>0.54300000000000004</v>
      </c>
      <c r="N55" s="15">
        <f>M55*(1+N54*N52)</f>
        <v>0.51174340374440341</v>
      </c>
      <c r="O55" s="43">
        <f>I17</f>
        <v>0.56200000000000006</v>
      </c>
      <c r="P55" s="44">
        <f>O55*(1+P54*P52)</f>
        <v>0.52882166566893785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>
      <c r="A56" s="46" t="s">
        <v>37</v>
      </c>
      <c r="B56" s="40"/>
      <c r="C56" s="43"/>
      <c r="D56" s="15">
        <f>(D55-C55)/C55</f>
        <v>0</v>
      </c>
      <c r="E56" s="43"/>
      <c r="F56" s="15">
        <f>(F55-E55)/E55</f>
        <v>-0.13681877444589313</v>
      </c>
      <c r="G56" s="43"/>
      <c r="H56" s="15">
        <f>(H55-G55)/G55</f>
        <v>4.3222049437003238E-2</v>
      </c>
      <c r="I56" s="43"/>
      <c r="J56" s="15">
        <f>(J55-I55)/I55</f>
        <v>-8.7767610998431E-2</v>
      </c>
      <c r="K56" s="43"/>
      <c r="L56" s="15">
        <f>(L55-K55)/K55</f>
        <v>-5.5576733001475212E-2</v>
      </c>
      <c r="M56" s="43"/>
      <c r="N56" s="15">
        <f>(N55-M55)/M55</f>
        <v>-5.7562792367581259E-2</v>
      </c>
      <c r="O56" s="43"/>
      <c r="P56" s="44">
        <f>(P55-O55)/O55</f>
        <v>-5.9036182083740577E-2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>
      <c r="A57" s="46"/>
      <c r="B57" s="40"/>
      <c r="C57" s="43"/>
      <c r="D57" s="15"/>
      <c r="E57" s="43"/>
      <c r="F57" s="15"/>
      <c r="G57" s="43"/>
      <c r="H57" s="15"/>
      <c r="I57" s="43"/>
      <c r="J57" s="15"/>
      <c r="K57" s="43"/>
      <c r="L57" s="15"/>
      <c r="M57" s="43"/>
      <c r="N57" s="15"/>
      <c r="O57" s="43"/>
      <c r="P57" s="4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>
      <c r="A58" s="39" t="s">
        <v>10</v>
      </c>
      <c r="B58" s="40"/>
      <c r="C58" s="43">
        <f>C18</f>
        <v>10.050000000000001</v>
      </c>
      <c r="D58" s="15">
        <f>C58*(1+$B$31*D56)</f>
        <v>10.050000000000001</v>
      </c>
      <c r="E58" s="43">
        <f>D18</f>
        <v>10.4</v>
      </c>
      <c r="F58" s="15">
        <f>E58*(1+$B$31*F56)</f>
        <v>10.656124745762712</v>
      </c>
      <c r="G58" s="43">
        <f>E18</f>
        <v>10.55</v>
      </c>
      <c r="H58" s="15">
        <f>G58*(1+$B$31*H56)</f>
        <v>10.467921328119131</v>
      </c>
      <c r="I58" s="43">
        <f>F18</f>
        <v>10.61</v>
      </c>
      <c r="J58" s="15">
        <f>I58*(1+$B$31*J56)</f>
        <v>10.777618583484804</v>
      </c>
      <c r="K58" s="43">
        <f>G18</f>
        <v>10.68</v>
      </c>
      <c r="L58" s="15">
        <f>K58*(1+$B$31*L56)</f>
        <v>10.786840711522034</v>
      </c>
      <c r="M58" s="43">
        <f>H18</f>
        <v>10.75</v>
      </c>
      <c r="N58" s="15">
        <f>M58*(1+$B$31*N56)</f>
        <v>10.861384003231271</v>
      </c>
      <c r="O58" s="43">
        <f>I18</f>
        <v>10.87</v>
      </c>
      <c r="P58" s="44">
        <f>O58*(1+$B$31*P56)</f>
        <v>10.985510193865046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>
      <c r="A59" s="39" t="s">
        <v>11</v>
      </c>
      <c r="B59" s="40"/>
      <c r="C59" s="43">
        <f>C19</f>
        <v>5.98</v>
      </c>
      <c r="D59" s="15">
        <f>C59*(1+$B$32*D56)</f>
        <v>5.98</v>
      </c>
      <c r="E59" s="43">
        <f>D19</f>
        <v>7.84</v>
      </c>
      <c r="F59" s="15">
        <f>E59*(1+$B$32*F56)</f>
        <v>8.8590262320730133</v>
      </c>
      <c r="G59" s="43">
        <f>E19</f>
        <v>8.0500000000000007</v>
      </c>
      <c r="H59" s="15">
        <f>G59*(1+$B$32*H56)</f>
        <v>7.7194593769305184</v>
      </c>
      <c r="I59" s="43">
        <f>F19</f>
        <v>7.99</v>
      </c>
      <c r="J59" s="15">
        <f>I59*(1+$B$32*J56)</f>
        <v>8.6562000512835908</v>
      </c>
      <c r="K59" s="43">
        <f>G19</f>
        <v>7.9</v>
      </c>
      <c r="L59" s="15">
        <f>K59*(1+$B$32*L56)</f>
        <v>8.3171033811760733</v>
      </c>
      <c r="M59" s="43">
        <f>H19</f>
        <v>7.79</v>
      </c>
      <c r="N59" s="15">
        <f>M59*(1+$B$32*N56)</f>
        <v>8.2159934449162844</v>
      </c>
      <c r="O59" s="43">
        <f>I19</f>
        <v>7.71</v>
      </c>
      <c r="P59" s="44">
        <f>O59*(1+$B$32*P56)</f>
        <v>8.1424105156723581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>
      <c r="A60" s="39" t="s">
        <v>12</v>
      </c>
      <c r="B60" s="40"/>
      <c r="C60" s="43">
        <f>C20</f>
        <v>16.03</v>
      </c>
      <c r="D60" s="15">
        <f>D58+D59</f>
        <v>16.03</v>
      </c>
      <c r="E60" s="43">
        <f>D20</f>
        <v>18.240000000000002</v>
      </c>
      <c r="F60" s="15">
        <f>F58+F59</f>
        <v>19.515150977835724</v>
      </c>
      <c r="G60" s="43">
        <f>E20</f>
        <v>18.600000000000001</v>
      </c>
      <c r="H60" s="15">
        <f>H58+H59</f>
        <v>18.187380705049648</v>
      </c>
      <c r="I60" s="43">
        <f>F20</f>
        <v>18.600000000000001</v>
      </c>
      <c r="J60" s="15">
        <f>J58+J59</f>
        <v>19.433818634768393</v>
      </c>
      <c r="K60" s="43">
        <f>G20</f>
        <v>18.579999999999998</v>
      </c>
      <c r="L60" s="15">
        <f>L58+L59</f>
        <v>19.103944092698107</v>
      </c>
      <c r="M60" s="43">
        <f>H20</f>
        <v>18.54</v>
      </c>
      <c r="N60" s="15">
        <f>N58+N59</f>
        <v>19.077377448147555</v>
      </c>
      <c r="O60" s="43">
        <f>I20</f>
        <v>18.579999999999998</v>
      </c>
      <c r="P60" s="44">
        <f>P58+P59</f>
        <v>19.127920709537406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>
      <c r="A61" s="39" t="s">
        <v>13</v>
      </c>
      <c r="B61" s="40"/>
      <c r="C61" s="43">
        <f>C21</f>
        <v>0</v>
      </c>
      <c r="D61" s="15">
        <f>D21</f>
        <v>-0.05</v>
      </c>
      <c r="E61" s="43">
        <f>D21</f>
        <v>-0.05</v>
      </c>
      <c r="F61" s="15">
        <f>E21</f>
        <v>-0.01</v>
      </c>
      <c r="G61" s="43">
        <f>E21</f>
        <v>-0.01</v>
      </c>
      <c r="H61" s="15">
        <f>F21</f>
        <v>-0.01</v>
      </c>
      <c r="I61" s="43">
        <f>F21</f>
        <v>-0.01</v>
      </c>
      <c r="J61" s="15">
        <f>G21</f>
        <v>-0.01</v>
      </c>
      <c r="K61" s="43">
        <f>G21</f>
        <v>-0.01</v>
      </c>
      <c r="L61" s="15">
        <f>H21</f>
        <v>-0.01</v>
      </c>
      <c r="M61" s="43">
        <f>H21</f>
        <v>-0.01</v>
      </c>
      <c r="N61" s="15">
        <f>I21</f>
        <v>-0.01</v>
      </c>
      <c r="O61" s="43">
        <f>I21</f>
        <v>-0.01</v>
      </c>
      <c r="P61" s="44">
        <v>0.05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>
      <c r="A62" s="39" t="s">
        <v>14</v>
      </c>
      <c r="B62" s="40"/>
      <c r="C62" s="43">
        <f>C22</f>
        <v>4.08</v>
      </c>
      <c r="D62" s="15">
        <f>D51-D60+D61</f>
        <v>4.0799999999999992</v>
      </c>
      <c r="E62" s="43">
        <f>D22</f>
        <v>4.7199999999999962</v>
      </c>
      <c r="F62" s="15">
        <f>F51-F60+F61</f>
        <v>4.4388490221642751</v>
      </c>
      <c r="G62" s="43">
        <f>E22</f>
        <v>4.7099999999999991</v>
      </c>
      <c r="H62" s="15">
        <f t="shared" ref="H62:P62" si="7">H51-H60+H61</f>
        <v>4.8171834789288628</v>
      </c>
      <c r="I62" s="43">
        <f t="shared" si="7"/>
        <v>4.3199999999999985</v>
      </c>
      <c r="J62" s="15">
        <f t="shared" si="7"/>
        <v>4.8015482411754125</v>
      </c>
      <c r="K62" s="43">
        <f t="shared" si="7"/>
        <v>3.9300000000000015</v>
      </c>
      <c r="L62" s="15">
        <f t="shared" si="7"/>
        <v>4.2240872976242603</v>
      </c>
      <c r="M62" s="43">
        <f t="shared" si="7"/>
        <v>3.5499999999999989</v>
      </c>
      <c r="N62" s="15">
        <f t="shared" si="7"/>
        <v>3.8440851082730614</v>
      </c>
      <c r="O62" s="43">
        <f t="shared" si="7"/>
        <v>3.2200000000000006</v>
      </c>
      <c r="P62" s="44">
        <f t="shared" si="7"/>
        <v>3.5736342782053248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>
      <c r="A63" s="39" t="s">
        <v>38</v>
      </c>
      <c r="B63" s="40"/>
      <c r="C63" s="43">
        <f>(C51-C60)/C60</f>
        <v>0.25764192139737985</v>
      </c>
      <c r="D63" s="15">
        <f>(D51-C60)/C60</f>
        <v>0.25764192139737985</v>
      </c>
      <c r="E63" s="43">
        <f>(E51-E60)/E60</f>
        <v>0.26151315789473661</v>
      </c>
      <c r="F63" s="15">
        <f>(F51-E60)/E60</f>
        <v>0.31381578947368399</v>
      </c>
      <c r="G63" s="43">
        <f>(G51-G60)/G60</f>
        <v>0.25376344086021496</v>
      </c>
      <c r="H63" s="15">
        <f>(H51-G60)/G60</f>
        <v>0.23734216042895209</v>
      </c>
      <c r="I63" s="43">
        <f>(I51-I60)/I60</f>
        <v>0.23279569892473106</v>
      </c>
      <c r="J63" s="15">
        <f>(J51-I60)/I60</f>
        <v>0.30351434816902167</v>
      </c>
      <c r="K63" s="43">
        <f>(K51-K60)/K60</f>
        <v>0.21205597416576974</v>
      </c>
      <c r="L63" s="15">
        <f>(L51-K60)/K60</f>
        <v>0.2560834978644978</v>
      </c>
      <c r="M63" s="43">
        <f>(M51-M60)/M60</f>
        <v>0.19201725997842498</v>
      </c>
      <c r="N63" s="15">
        <f>(N51-M60)/M60</f>
        <v>0.23686421555666759</v>
      </c>
      <c r="O63" s="43">
        <f>(O51-O60)/O60</f>
        <v>0.17384284176533912</v>
      </c>
      <c r="P63" s="44">
        <f>(P51-O60)/O60</f>
        <v>0.21913643636936131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>
      <c r="A64" s="39"/>
      <c r="B64" s="40"/>
      <c r="C64" s="43"/>
      <c r="D64" s="15"/>
      <c r="E64" s="43"/>
      <c r="F64" s="15"/>
      <c r="G64" s="43"/>
      <c r="H64" s="15"/>
      <c r="I64" s="43"/>
      <c r="J64" s="15"/>
      <c r="K64" s="43"/>
      <c r="L64" s="15"/>
      <c r="M64" s="43"/>
      <c r="N64" s="15"/>
      <c r="O64" s="43"/>
      <c r="P64" s="4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>
      <c r="A65" s="39" t="s">
        <v>39</v>
      </c>
      <c r="B65" s="40"/>
      <c r="C65" s="43">
        <f>(C49*480)*C55</f>
        <v>273.67480519480523</v>
      </c>
      <c r="D65" s="15">
        <f>(D49*480)*C55</f>
        <v>273.67480519480523</v>
      </c>
      <c r="E65" s="43">
        <f>(E49*480)*E55</f>
        <v>304.45518227305217</v>
      </c>
      <c r="F65" s="15">
        <f>(F49*480)*E55</f>
        <v>319.67794138670479</v>
      </c>
      <c r="G65" s="43">
        <f>(G49*480)*G55</f>
        <v>312.4683700440529</v>
      </c>
      <c r="H65" s="15">
        <f>(H49*480)*G55</f>
        <v>321.3584210840566</v>
      </c>
      <c r="I65" s="43">
        <f>(I49*480)*I55</f>
        <v>328.12641083521453</v>
      </c>
      <c r="J65" s="15">
        <f>(J49*480)*I55</f>
        <v>346.7664429892115</v>
      </c>
      <c r="K65" s="43">
        <f>(K49*480)*K55</f>
        <v>345.04279210925648</v>
      </c>
      <c r="L65" s="15">
        <f>(L49*480)*K55</f>
        <v>357.52526761970319</v>
      </c>
      <c r="M65" s="43">
        <f>(M49*480)*M55</f>
        <v>361.70041379310345</v>
      </c>
      <c r="N65" s="15">
        <f>(N49*480)*M55</f>
        <v>376.61934942924404</v>
      </c>
      <c r="O65" s="43">
        <f>(O49*480)*O55</f>
        <v>377.208534151957</v>
      </c>
      <c r="P65" s="44">
        <f>(P49*480)*O55</f>
        <v>392.64913555597457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>
      <c r="A66" s="39" t="s">
        <v>40</v>
      </c>
      <c r="B66" s="40"/>
      <c r="C66" s="43">
        <v>343.3</v>
      </c>
      <c r="D66" s="15">
        <f>C66*(1+D41)</f>
        <v>343.3</v>
      </c>
      <c r="E66" s="43">
        <v>344.39</v>
      </c>
      <c r="F66" s="15">
        <f>E66*(1+F41)</f>
        <v>344.39</v>
      </c>
      <c r="G66" s="43">
        <v>349.67</v>
      </c>
      <c r="H66" s="15">
        <f>G66*(1+H41)</f>
        <v>349.67</v>
      </c>
      <c r="I66" s="43">
        <v>356.44</v>
      </c>
      <c r="J66" s="15">
        <f>I66*(1+J41)</f>
        <v>356.44</v>
      </c>
      <c r="K66" s="43">
        <v>364.84</v>
      </c>
      <c r="L66" s="15">
        <f>K66*(1+L41)</f>
        <v>364.84</v>
      </c>
      <c r="M66" s="43">
        <v>373.29</v>
      </c>
      <c r="N66" s="15">
        <f>M66*(1+N41)</f>
        <v>373.29</v>
      </c>
      <c r="O66" s="43">
        <v>389.05</v>
      </c>
      <c r="P66" s="44">
        <f>O66*(1+P41)</f>
        <v>389.05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>
      <c r="A67" s="46" t="s">
        <v>32</v>
      </c>
      <c r="B67" s="40"/>
      <c r="C67" s="43"/>
      <c r="D67" s="15">
        <f>(D66-C66)/C66</f>
        <v>0</v>
      </c>
      <c r="E67" s="43">
        <f>(E66-C66)/C66</f>
        <v>3.1750655403436495E-3</v>
      </c>
      <c r="F67" s="15">
        <f>(F66-C66)/C66</f>
        <v>3.1750655403436495E-3</v>
      </c>
      <c r="G67" s="43">
        <f>(G66-E66)/E66</f>
        <v>1.5331455617178285E-2</v>
      </c>
      <c r="H67" s="15">
        <f>(H66-E66)/E66</f>
        <v>1.5331455617178285E-2</v>
      </c>
      <c r="I67" s="43">
        <f>(I66-G66)/G66</f>
        <v>1.9361111905510858E-2</v>
      </c>
      <c r="J67" s="15">
        <f>(J66-G66)/G66</f>
        <v>1.9361111905510858E-2</v>
      </c>
      <c r="K67" s="43">
        <f>(K66-I66)/I66</f>
        <v>2.3566378633149976E-2</v>
      </c>
      <c r="L67" s="15">
        <f>(L66-I66)/I66</f>
        <v>2.3566378633149976E-2</v>
      </c>
      <c r="M67" s="43">
        <f>(M66-K66)/K66</f>
        <v>2.3160837627453256E-2</v>
      </c>
      <c r="N67" s="15">
        <f>(N66-K66)/K66</f>
        <v>2.3160837627453256E-2</v>
      </c>
      <c r="O67" s="43">
        <f>(O66-M66)/M66</f>
        <v>4.2219186155535882E-2</v>
      </c>
      <c r="P67" s="44">
        <f>(P66-M66)/M66</f>
        <v>4.2219186155535882E-2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>
      <c r="A68" s="39" t="s">
        <v>41</v>
      </c>
      <c r="B68" s="40"/>
      <c r="C68" s="43">
        <f t="shared" ref="C68:P68" si="8">C65-C66</f>
        <v>-69.625194805194781</v>
      </c>
      <c r="D68" s="15">
        <f t="shared" si="8"/>
        <v>-69.625194805194781</v>
      </c>
      <c r="E68" s="43">
        <f t="shared" si="8"/>
        <v>-39.934817726947813</v>
      </c>
      <c r="F68" s="15">
        <f t="shared" si="8"/>
        <v>-24.712058613295198</v>
      </c>
      <c r="G68" s="43">
        <f t="shared" si="8"/>
        <v>-37.201629955947112</v>
      </c>
      <c r="H68" s="15">
        <f t="shared" si="8"/>
        <v>-28.311578915943414</v>
      </c>
      <c r="I68" s="43">
        <f t="shared" si="8"/>
        <v>-28.313589164785469</v>
      </c>
      <c r="J68" s="15">
        <f t="shared" si="8"/>
        <v>-9.6735570107884996</v>
      </c>
      <c r="K68" s="43">
        <f t="shared" si="8"/>
        <v>-19.797207890743493</v>
      </c>
      <c r="L68" s="15">
        <f t="shared" si="8"/>
        <v>-7.314732380296789</v>
      </c>
      <c r="M68" s="43">
        <f t="shared" si="8"/>
        <v>-11.58958620689657</v>
      </c>
      <c r="N68" s="15">
        <f t="shared" si="8"/>
        <v>3.3293494292440187</v>
      </c>
      <c r="O68" s="43">
        <f t="shared" si="8"/>
        <v>-11.841465848043015</v>
      </c>
      <c r="P68" s="44">
        <f t="shared" si="8"/>
        <v>3.5991355559745557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>
      <c r="A69" s="46" t="s">
        <v>42</v>
      </c>
      <c r="B69" s="40"/>
      <c r="C69" s="43"/>
      <c r="D69" s="15">
        <f>(D68-C68)/C68</f>
        <v>0</v>
      </c>
      <c r="E69" s="43"/>
      <c r="F69" s="15">
        <f>(F68-E68)/E68</f>
        <v>-0.38119014885049479</v>
      </c>
      <c r="G69" s="43"/>
      <c r="H69" s="15">
        <f>(H68-G68)/G68</f>
        <v>-0.23896939597891248</v>
      </c>
      <c r="I69" s="43"/>
      <c r="J69" s="15">
        <f>(J68-I68)/I68</f>
        <v>-0.65834225556893311</v>
      </c>
      <c r="K69" s="43"/>
      <c r="L69" s="15">
        <f>(L68-K68)/K68</f>
        <v>-0.63051696882382535</v>
      </c>
      <c r="M69" s="43"/>
      <c r="N69" s="15">
        <f>(N68-M68)/M68</f>
        <v>-1.2872707765237412</v>
      </c>
      <c r="O69" s="43"/>
      <c r="P69" s="44">
        <f>(P68-O68)/O68</f>
        <v>-1.3039434139456112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12.75" thickBot="1">
      <c r="A70" s="47" t="s">
        <v>43</v>
      </c>
      <c r="B70" s="10"/>
      <c r="C70" s="17"/>
      <c r="D70" s="18">
        <f>D68-C68</f>
        <v>0</v>
      </c>
      <c r="E70" s="17"/>
      <c r="F70" s="18">
        <f>F68-E68</f>
        <v>15.222759113652614</v>
      </c>
      <c r="G70" s="17"/>
      <c r="H70" s="18">
        <f>H68-G68</f>
        <v>8.8900510400036978</v>
      </c>
      <c r="I70" s="17"/>
      <c r="J70" s="18">
        <f>J68-I68</f>
        <v>18.64003215399697</v>
      </c>
      <c r="K70" s="17"/>
      <c r="L70" s="18">
        <f>L68-K68</f>
        <v>12.482475510446704</v>
      </c>
      <c r="M70" s="17"/>
      <c r="N70" s="18">
        <f>N68-M68</f>
        <v>14.918935636140588</v>
      </c>
      <c r="O70" s="17"/>
      <c r="P70" s="48">
        <f>P68-O68</f>
        <v>15.440601404017571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ht="12.75" thickTop="1">
      <c r="A71" s="39"/>
      <c r="B71" s="42"/>
      <c r="C71" s="42"/>
      <c r="D71" s="42"/>
      <c r="E71" s="42"/>
      <c r="F71" s="42"/>
      <c r="G71" s="40"/>
      <c r="H71" s="40"/>
      <c r="I71" s="40"/>
      <c r="J71" s="40"/>
      <c r="K71" s="40"/>
      <c r="L71" s="40"/>
      <c r="M71" s="40"/>
      <c r="N71" s="40"/>
      <c r="O71" s="40"/>
      <c r="P71" s="49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>
      <c r="A72" s="39" t="s">
        <v>60</v>
      </c>
      <c r="B72" s="42"/>
      <c r="C72" s="42"/>
      <c r="D72" s="42"/>
      <c r="E72" s="42"/>
      <c r="F72" s="42"/>
      <c r="G72" s="40"/>
      <c r="H72" s="40"/>
      <c r="I72" s="40"/>
      <c r="J72" s="40"/>
      <c r="K72" s="40"/>
      <c r="L72" s="40"/>
      <c r="M72" s="40"/>
      <c r="N72" s="40"/>
      <c r="O72" s="40"/>
      <c r="P72" s="49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>
      <c r="A73" s="75" t="s">
        <v>44</v>
      </c>
      <c r="B73" s="76" t="s">
        <v>45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7"/>
    </row>
    <row r="74" spans="1:256">
      <c r="A74" s="78">
        <v>-3.3</v>
      </c>
      <c r="B74" s="32">
        <v>0.15</v>
      </c>
      <c r="C74" s="23"/>
      <c r="D74" s="23">
        <f>IF(D43&lt;=$B74,$A74,0)</f>
        <v>-3.3</v>
      </c>
      <c r="E74" s="23"/>
      <c r="F74" s="23">
        <f>IF(F43&lt;=$B74,$A74,0)</f>
        <v>-3.3</v>
      </c>
      <c r="G74" s="23"/>
      <c r="H74" s="23">
        <f>IF(H43&lt;=$B74,$A74,0)</f>
        <v>-3.3</v>
      </c>
      <c r="I74" s="23"/>
      <c r="J74" s="23">
        <f>IF(J43&lt;=$B74,$A74,0)</f>
        <v>0</v>
      </c>
      <c r="K74" s="23"/>
      <c r="L74" s="23">
        <f>IF(L43&lt;=$B74,$A74,0)</f>
        <v>0</v>
      </c>
      <c r="M74" s="23"/>
      <c r="N74" s="23">
        <f>IF(N43&lt;=$B74,$A74,0)</f>
        <v>0</v>
      </c>
      <c r="O74" s="23"/>
      <c r="P74" s="79">
        <f>IF(P43&lt;=$B74,$A74,0)</f>
        <v>0</v>
      </c>
    </row>
    <row r="75" spans="1:256">
      <c r="A75" s="78">
        <v>-2</v>
      </c>
      <c r="B75" s="32">
        <v>0.2</v>
      </c>
      <c r="C75" s="23"/>
      <c r="D75" s="23">
        <f>IF(AND(D43&gt;=$B74,D43&lt;$B75),$A75,0)</f>
        <v>0</v>
      </c>
      <c r="E75" s="23"/>
      <c r="F75" s="23">
        <f>IF(AND(F43&gt;=$B74,F43&lt;$B75),$A75,0)</f>
        <v>0</v>
      </c>
      <c r="G75" s="23"/>
      <c r="H75" s="23">
        <f>IF(AND(H43&gt;=$B74,H43&lt;$B75),$A75,0)</f>
        <v>0</v>
      </c>
      <c r="I75" s="23"/>
      <c r="J75" s="23">
        <f>IF(AND(J43&gt;=$B74,J43&lt;$B75),$A75,0)</f>
        <v>0</v>
      </c>
      <c r="K75" s="23"/>
      <c r="L75" s="23">
        <f>IF(AND(L43&gt;=$B74,L43&lt;$B75),$A75,0)</f>
        <v>0</v>
      </c>
      <c r="M75" s="23"/>
      <c r="N75" s="23">
        <f>IF(AND(N43&gt;=$B74,N43&lt;$B75),$A75,0)</f>
        <v>0</v>
      </c>
      <c r="O75" s="23"/>
      <c r="P75" s="79">
        <f>IF(AND(P43&gt;=$B74,P43&lt;$B75),$A75,0)</f>
        <v>0</v>
      </c>
    </row>
    <row r="76" spans="1:256">
      <c r="A76" s="78">
        <v>-1.53</v>
      </c>
      <c r="B76" s="32">
        <v>0.3</v>
      </c>
      <c r="C76" s="23"/>
      <c r="D76" s="23">
        <f>IF(D43&gt;=$B75,$A76,0)</f>
        <v>0</v>
      </c>
      <c r="E76" s="23"/>
      <c r="F76" s="23">
        <f>IF(F43&gt;=$B75,$A76,0)</f>
        <v>0</v>
      </c>
      <c r="G76" s="23"/>
      <c r="H76" s="23">
        <f>IF(H43&gt;=$B75,$A76,0)</f>
        <v>0</v>
      </c>
      <c r="I76" s="23"/>
      <c r="J76" s="23">
        <f>IF(J43&gt;=$B75,$A76,0)</f>
        <v>-1.53</v>
      </c>
      <c r="K76" s="23"/>
      <c r="L76" s="23">
        <f>IF(L43&gt;=$B75,$A76,0)</f>
        <v>-1.53</v>
      </c>
      <c r="M76" s="23"/>
      <c r="N76" s="23">
        <f>IF(N43&gt;=$B75,$A76,0)</f>
        <v>-1.53</v>
      </c>
      <c r="O76" s="23"/>
      <c r="P76" s="79">
        <f>IF(P43&gt;=$B75,$A76,0)</f>
        <v>-1.53</v>
      </c>
    </row>
    <row r="77" spans="1:256">
      <c r="A77" s="80" t="s">
        <v>46</v>
      </c>
      <c r="B77" s="81"/>
      <c r="C77" s="81"/>
      <c r="D77" s="81">
        <f>SUM(D74:D76)</f>
        <v>-3.3</v>
      </c>
      <c r="E77" s="81"/>
      <c r="F77" s="81">
        <f>SUM(F74:F76)</f>
        <v>-3.3</v>
      </c>
      <c r="G77" s="81"/>
      <c r="H77" s="81">
        <f>SUM(H74:H76)</f>
        <v>-3.3</v>
      </c>
      <c r="I77" s="81"/>
      <c r="J77" s="81">
        <f>SUM(J74:J76)</f>
        <v>-1.53</v>
      </c>
      <c r="K77" s="81"/>
      <c r="L77" s="81">
        <f>SUM(L74:L76)</f>
        <v>-1.53</v>
      </c>
      <c r="M77" s="81"/>
      <c r="N77" s="81">
        <f>SUM(N74:N76)</f>
        <v>-1.53</v>
      </c>
      <c r="O77" s="81"/>
      <c r="P77" s="82">
        <f>SUM(P74:P76)</f>
        <v>-1.53</v>
      </c>
    </row>
    <row r="78" spans="1:256">
      <c r="A78" s="25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</row>
    <row r="79" spans="1:256">
      <c r="A79" s="37" t="s">
        <v>47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4"/>
    </row>
    <row r="80" spans="1:256">
      <c r="A80" s="22"/>
      <c r="B80" s="70" t="s">
        <v>48</v>
      </c>
      <c r="C80" s="1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4"/>
      <c r="V80" s="5" t="s">
        <v>10</v>
      </c>
      <c r="W80" s="5"/>
      <c r="X80" s="5" t="s">
        <v>11</v>
      </c>
      <c r="Y80" s="5"/>
      <c r="Z80" s="2" t="s">
        <v>53</v>
      </c>
      <c r="AC80" s="1" t="s">
        <v>43</v>
      </c>
    </row>
    <row r="81" spans="1:29">
      <c r="A81" s="31" t="s">
        <v>54</v>
      </c>
      <c r="B81" s="50" t="s">
        <v>55</v>
      </c>
      <c r="C81" s="50" t="s">
        <v>56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4"/>
      <c r="V81" s="11" t="s">
        <v>55</v>
      </c>
      <c r="W81" s="11" t="s">
        <v>56</v>
      </c>
      <c r="X81" s="11" t="s">
        <v>55</v>
      </c>
      <c r="Y81" s="11" t="s">
        <v>56</v>
      </c>
      <c r="Z81" s="11" t="s">
        <v>55</v>
      </c>
      <c r="AA81" s="11" t="s">
        <v>56</v>
      </c>
    </row>
    <row r="82" spans="1:29">
      <c r="A82" s="22">
        <f>C8</f>
        <v>1999</v>
      </c>
      <c r="B82" s="51">
        <f>$C$48</f>
        <v>13.09</v>
      </c>
      <c r="C82" s="51">
        <f>$D$48</f>
        <v>13.09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V82" s="1">
        <f>$C58</f>
        <v>10.050000000000001</v>
      </c>
      <c r="W82" s="1">
        <f>$D58</f>
        <v>10.050000000000001</v>
      </c>
      <c r="X82" s="1">
        <f>$C59</f>
        <v>5.98</v>
      </c>
      <c r="Y82" s="1">
        <f>$D59</f>
        <v>5.98</v>
      </c>
      <c r="Z82" s="1">
        <f>$C68</f>
        <v>-69.625194805194781</v>
      </c>
      <c r="AA82" s="1">
        <f>$D68</f>
        <v>-69.625194805194781</v>
      </c>
      <c r="AC82" s="1">
        <f>D70</f>
        <v>0</v>
      </c>
    </row>
    <row r="83" spans="1:29">
      <c r="A83" s="22">
        <f t="shared" ref="A83:A88" si="9">1+A82</f>
        <v>2000</v>
      </c>
      <c r="B83" s="51">
        <f>$E$48</f>
        <v>13.99</v>
      </c>
      <c r="C83" s="51">
        <f>$F$48</f>
        <v>13.99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4"/>
      <c r="V83" s="1">
        <f>$E58</f>
        <v>10.4</v>
      </c>
      <c r="W83" s="1">
        <f>$F58</f>
        <v>10.656124745762712</v>
      </c>
      <c r="X83" s="1">
        <f>$E59</f>
        <v>7.84</v>
      </c>
      <c r="Y83" s="1">
        <f>$F59</f>
        <v>8.8590262320730133</v>
      </c>
      <c r="Z83" s="1">
        <f>$E68</f>
        <v>-39.934817726947813</v>
      </c>
      <c r="AA83" s="1">
        <f>$F68</f>
        <v>-24.712058613295198</v>
      </c>
      <c r="AC83" s="1">
        <f>F70</f>
        <v>15.222759113652614</v>
      </c>
    </row>
    <row r="84" spans="1:29">
      <c r="A84" s="22">
        <f t="shared" si="9"/>
        <v>2001</v>
      </c>
      <c r="B84" s="51">
        <f>$G$48</f>
        <v>13.62</v>
      </c>
      <c r="C84" s="51">
        <f>$H$48</f>
        <v>13.247305658409386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4"/>
      <c r="V84" s="1">
        <f>$G58</f>
        <v>10.55</v>
      </c>
      <c r="W84" s="1">
        <f>$H58</f>
        <v>10.467921328119131</v>
      </c>
      <c r="X84" s="1">
        <f>$G59</f>
        <v>8.0500000000000007</v>
      </c>
      <c r="Y84" s="1">
        <f>$H59</f>
        <v>7.7194593769305184</v>
      </c>
      <c r="Z84" s="1">
        <f>$G68</f>
        <v>-37.201629955947112</v>
      </c>
      <c r="AA84" s="1">
        <f>$H68</f>
        <v>-28.311578915943414</v>
      </c>
      <c r="AC84" s="1">
        <f>H70</f>
        <v>8.8900510400036978</v>
      </c>
    </row>
    <row r="85" spans="1:29">
      <c r="A85" s="22">
        <f t="shared" si="9"/>
        <v>2002</v>
      </c>
      <c r="B85" s="51">
        <f>$I$48</f>
        <v>13.29</v>
      </c>
      <c r="C85" s="51">
        <f>$J$48</f>
        <v>13.404884207403553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4"/>
      <c r="V85" s="1">
        <f>$I58</f>
        <v>10.61</v>
      </c>
      <c r="W85" s="1">
        <f>$J58</f>
        <v>10.777618583484804</v>
      </c>
      <c r="X85" s="1">
        <f>$I59</f>
        <v>7.99</v>
      </c>
      <c r="Y85" s="1">
        <f>$J59</f>
        <v>8.6562000512835908</v>
      </c>
      <c r="Z85" s="1">
        <f>$I68</f>
        <v>-28.313589164785469</v>
      </c>
      <c r="AA85" s="1">
        <f>$J68</f>
        <v>-9.6735570107884996</v>
      </c>
      <c r="AC85" s="1">
        <f>J70</f>
        <v>18.64003215399697</v>
      </c>
    </row>
    <row r="86" spans="1:29">
      <c r="A86" s="22">
        <f t="shared" si="9"/>
        <v>2003</v>
      </c>
      <c r="B86" s="51">
        <f>$K$48</f>
        <v>13.18</v>
      </c>
      <c r="C86" s="51">
        <f>$L$48</f>
        <v>12.948644577408135</v>
      </c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4"/>
      <c r="V86" s="1">
        <f>$K58</f>
        <v>10.68</v>
      </c>
      <c r="W86" s="1">
        <f>$L58</f>
        <v>10.786840711522034</v>
      </c>
      <c r="X86" s="1">
        <f>$K59</f>
        <v>7.9</v>
      </c>
      <c r="Y86" s="1">
        <f>$L59</f>
        <v>8.3171033811760733</v>
      </c>
      <c r="Z86" s="1">
        <f>$K68</f>
        <v>-19.797207890743493</v>
      </c>
      <c r="AA86" s="1">
        <f>$L68</f>
        <v>-7.314732380296789</v>
      </c>
      <c r="AC86" s="1">
        <f>L70</f>
        <v>12.482475510446704</v>
      </c>
    </row>
    <row r="87" spans="1:29">
      <c r="A87" s="22">
        <f t="shared" si="9"/>
        <v>2004</v>
      </c>
      <c r="B87" s="51">
        <f>$M$48</f>
        <v>13.05</v>
      </c>
      <c r="C87" s="51">
        <f>$N$48</f>
        <v>12.904944726866152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4"/>
      <c r="V87" s="1">
        <f>$M58</f>
        <v>10.75</v>
      </c>
      <c r="W87" s="1">
        <f>$N58</f>
        <v>10.861384003231271</v>
      </c>
      <c r="X87" s="1">
        <f>$M59</f>
        <v>7.79</v>
      </c>
      <c r="Y87" s="1">
        <f>$N59</f>
        <v>8.2159934449162844</v>
      </c>
      <c r="Z87" s="1">
        <f>$M68</f>
        <v>-11.58958620689657</v>
      </c>
      <c r="AA87" s="1">
        <f>$N68</f>
        <v>3.3293494292440187</v>
      </c>
      <c r="AC87" s="1">
        <f>N70</f>
        <v>14.918935636140588</v>
      </c>
    </row>
    <row r="88" spans="1:29">
      <c r="A88" s="22">
        <f t="shared" si="9"/>
        <v>2005</v>
      </c>
      <c r="B88" s="51">
        <f>$O$48</f>
        <v>13.03</v>
      </c>
      <c r="C88" s="51">
        <f>$P$48</f>
        <v>12.879991363090083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4"/>
      <c r="V88" s="1">
        <f>$O58</f>
        <v>10.87</v>
      </c>
      <c r="W88" s="1">
        <f>$P58</f>
        <v>10.985510193865046</v>
      </c>
      <c r="X88" s="1">
        <f>$O59</f>
        <v>7.71</v>
      </c>
      <c r="Y88" s="1">
        <f>$P59</f>
        <v>8.1424105156723581</v>
      </c>
      <c r="Z88" s="1">
        <f>$O68</f>
        <v>-11.841465848043015</v>
      </c>
      <c r="AA88" s="1">
        <f>$P68</f>
        <v>3.5991355559745557</v>
      </c>
      <c r="AC88" s="1">
        <f>P70</f>
        <v>15.440601404017571</v>
      </c>
    </row>
    <row r="89" spans="1:29">
      <c r="A89" s="22"/>
      <c r="B89" s="51"/>
      <c r="C89" s="51"/>
      <c r="D89" s="51"/>
      <c r="E89" s="51"/>
      <c r="F89" s="51"/>
      <c r="G89" s="51"/>
      <c r="H89" s="23"/>
      <c r="I89" s="23"/>
      <c r="J89" s="23"/>
      <c r="K89" s="23"/>
      <c r="L89" s="23"/>
      <c r="M89" s="23"/>
      <c r="N89" s="23"/>
      <c r="O89" s="23"/>
      <c r="P89" s="24"/>
    </row>
    <row r="90" spans="1:29">
      <c r="A90" s="22"/>
      <c r="B90" s="23"/>
      <c r="C90" s="23"/>
      <c r="D90" s="51"/>
      <c r="E90" s="51"/>
      <c r="F90" s="51"/>
      <c r="G90" s="51"/>
      <c r="H90" s="23"/>
      <c r="I90" s="23"/>
      <c r="J90" s="23"/>
      <c r="K90" s="23"/>
      <c r="L90" s="23"/>
      <c r="M90" s="23"/>
      <c r="N90" s="23"/>
      <c r="O90" s="23"/>
      <c r="P90" s="24"/>
    </row>
    <row r="91" spans="1:29">
      <c r="A91" s="22"/>
      <c r="B91" s="23"/>
      <c r="C91" s="23"/>
      <c r="D91" s="51"/>
      <c r="E91" s="51"/>
      <c r="F91" s="51"/>
      <c r="G91" s="51"/>
      <c r="H91" s="23"/>
      <c r="I91" s="23"/>
      <c r="J91" s="23"/>
      <c r="K91" s="23"/>
      <c r="L91" s="23"/>
      <c r="M91" s="23"/>
      <c r="N91" s="23"/>
      <c r="O91" s="23"/>
      <c r="P91" s="24"/>
    </row>
    <row r="92" spans="1:29">
      <c r="A92" s="22"/>
      <c r="B92" s="23"/>
      <c r="C92" s="23"/>
      <c r="D92" s="51"/>
      <c r="E92" s="51"/>
      <c r="F92" s="51"/>
      <c r="G92" s="51"/>
      <c r="H92" s="23"/>
      <c r="I92" s="23"/>
      <c r="J92" s="23"/>
      <c r="K92" s="23"/>
      <c r="L92" s="23"/>
      <c r="M92" s="23"/>
      <c r="N92" s="23"/>
      <c r="O92" s="23"/>
      <c r="P92" s="24"/>
    </row>
    <row r="93" spans="1:29">
      <c r="A93" s="22"/>
      <c r="B93" s="23"/>
      <c r="C93" s="23"/>
      <c r="D93" s="51"/>
      <c r="E93" s="51"/>
      <c r="F93" s="51"/>
      <c r="G93" s="51"/>
      <c r="H93" s="23"/>
      <c r="I93" s="23"/>
      <c r="J93" s="23"/>
      <c r="K93" s="23"/>
      <c r="L93" s="23"/>
      <c r="M93" s="23"/>
      <c r="N93" s="23"/>
      <c r="O93" s="23"/>
      <c r="P93" s="24"/>
    </row>
    <row r="94" spans="1:29">
      <c r="A94" s="22"/>
      <c r="B94" s="70" t="s">
        <v>49</v>
      </c>
      <c r="C94" s="12"/>
      <c r="D94" s="51"/>
      <c r="E94" s="51"/>
      <c r="F94" s="51"/>
      <c r="G94" s="51"/>
      <c r="H94" s="23"/>
      <c r="I94" s="23"/>
      <c r="J94" s="23"/>
      <c r="K94" s="23"/>
      <c r="L94" s="23"/>
      <c r="M94" s="23"/>
      <c r="N94" s="23"/>
      <c r="O94" s="23"/>
      <c r="P94" s="24"/>
    </row>
    <row r="95" spans="1:29">
      <c r="A95" s="22"/>
      <c r="B95" s="50" t="s">
        <v>55</v>
      </c>
      <c r="C95" s="50" t="s">
        <v>56</v>
      </c>
      <c r="D95" s="51"/>
      <c r="E95" s="51"/>
      <c r="F95" s="51"/>
      <c r="G95" s="51"/>
      <c r="H95" s="23"/>
      <c r="I95" s="23"/>
      <c r="J95" s="23"/>
      <c r="K95" s="23"/>
      <c r="L95" s="23"/>
      <c r="M95" s="23"/>
      <c r="N95" s="23"/>
      <c r="O95" s="23"/>
      <c r="P95" s="24"/>
    </row>
    <row r="96" spans="1:29">
      <c r="A96" s="22">
        <f>A82</f>
        <v>1999</v>
      </c>
      <c r="B96" s="51">
        <f>$C$49</f>
        <v>1.2421695951107716</v>
      </c>
      <c r="C96" s="51">
        <f>$D$49</f>
        <v>1.2421695951107716</v>
      </c>
      <c r="D96" s="51"/>
      <c r="E96" s="51"/>
      <c r="F96" s="51"/>
      <c r="G96" s="51"/>
      <c r="H96" s="23"/>
      <c r="I96" s="23"/>
      <c r="J96" s="23"/>
      <c r="K96" s="23"/>
      <c r="L96" s="23"/>
      <c r="M96" s="23"/>
      <c r="N96" s="23"/>
      <c r="O96" s="23"/>
      <c r="P96" s="24"/>
    </row>
    <row r="97" spans="1:16">
      <c r="A97" s="22">
        <f t="shared" ref="A97:A102" si="10">A83</f>
        <v>2000</v>
      </c>
      <c r="B97" s="51">
        <f>$E$49</f>
        <v>1.3495353824160115</v>
      </c>
      <c r="C97" s="51">
        <f>$F$49</f>
        <v>1.4170121515368121</v>
      </c>
      <c r="D97" s="51"/>
      <c r="E97" s="51"/>
      <c r="F97" s="51"/>
      <c r="G97" s="51"/>
      <c r="H97" s="23"/>
      <c r="I97" s="23"/>
      <c r="J97" s="23"/>
      <c r="K97" s="23"/>
      <c r="L97" s="23"/>
      <c r="M97" s="23"/>
      <c r="N97" s="23"/>
      <c r="O97" s="23"/>
      <c r="P97" s="24"/>
    </row>
    <row r="98" spans="1:16">
      <c r="A98" s="22">
        <f t="shared" si="10"/>
        <v>2001</v>
      </c>
      <c r="B98" s="51">
        <f>$G$49</f>
        <v>1.3590308370044055</v>
      </c>
      <c r="C98" s="51">
        <f>$H$49</f>
        <v>1.3976966818200096</v>
      </c>
      <c r="D98" s="51"/>
      <c r="E98" s="51"/>
      <c r="F98" s="51"/>
      <c r="G98" s="51"/>
      <c r="H98" s="23"/>
      <c r="I98" s="23"/>
      <c r="J98" s="23"/>
      <c r="K98" s="23"/>
      <c r="L98" s="23"/>
      <c r="M98" s="23"/>
      <c r="N98" s="23"/>
      <c r="O98" s="23"/>
      <c r="P98" s="24"/>
    </row>
    <row r="99" spans="1:16">
      <c r="A99" s="22">
        <f t="shared" si="10"/>
        <v>2002</v>
      </c>
      <c r="B99" s="51">
        <f>$I$49</f>
        <v>1.3671933784800605</v>
      </c>
      <c r="C99" s="51">
        <f>$J$49</f>
        <v>1.4448601791217146</v>
      </c>
      <c r="D99" s="51"/>
      <c r="E99" s="51"/>
      <c r="F99" s="51"/>
      <c r="G99" s="51"/>
      <c r="H99" s="23"/>
      <c r="I99" s="23"/>
      <c r="J99" s="23"/>
      <c r="K99" s="23"/>
      <c r="L99" s="23"/>
      <c r="M99" s="23"/>
      <c r="N99" s="23"/>
      <c r="O99" s="23"/>
      <c r="P99" s="24"/>
    </row>
    <row r="100" spans="1:16">
      <c r="A100" s="22">
        <f t="shared" si="10"/>
        <v>2003</v>
      </c>
      <c r="B100" s="51">
        <f>$K$49</f>
        <v>1.3770864946889225</v>
      </c>
      <c r="C100" s="51">
        <f>$L$49</f>
        <v>1.4269048037184833</v>
      </c>
      <c r="D100" s="51"/>
      <c r="E100" s="51"/>
      <c r="F100" s="51"/>
      <c r="G100" s="51"/>
      <c r="H100" s="23"/>
      <c r="I100" s="23"/>
      <c r="J100" s="23"/>
      <c r="K100" s="23"/>
      <c r="L100" s="23"/>
      <c r="M100" s="23"/>
      <c r="N100" s="23"/>
      <c r="O100" s="23"/>
      <c r="P100" s="24"/>
    </row>
    <row r="101" spans="1:16">
      <c r="A101" s="22">
        <f t="shared" si="10"/>
        <v>2004</v>
      </c>
      <c r="B101" s="51">
        <f>$M$49</f>
        <v>1.3877394636015326</v>
      </c>
      <c r="C101" s="51">
        <f>$N$49</f>
        <v>1.4449790877426489</v>
      </c>
      <c r="D101" s="51"/>
      <c r="E101" s="51"/>
      <c r="F101" s="51"/>
      <c r="G101" s="51"/>
      <c r="H101" s="23"/>
      <c r="I101" s="23"/>
      <c r="J101" s="23"/>
      <c r="K101" s="23"/>
      <c r="L101" s="23"/>
      <c r="M101" s="23"/>
      <c r="N101" s="23"/>
      <c r="O101" s="23"/>
      <c r="P101" s="24"/>
    </row>
    <row r="102" spans="1:16">
      <c r="A102" s="22">
        <f t="shared" si="10"/>
        <v>2005</v>
      </c>
      <c r="B102" s="51">
        <f>$O$49</f>
        <v>1.3983115886415962</v>
      </c>
      <c r="C102" s="51">
        <f>$P$49</f>
        <v>1.4555498797300361</v>
      </c>
      <c r="D102" s="51"/>
      <c r="E102" s="51"/>
      <c r="F102" s="51"/>
      <c r="G102" s="51"/>
      <c r="H102" s="23"/>
      <c r="I102" s="23"/>
      <c r="J102" s="23"/>
      <c r="K102" s="23"/>
      <c r="L102" s="23"/>
      <c r="M102" s="23"/>
      <c r="N102" s="23"/>
      <c r="O102" s="23"/>
      <c r="P102" s="24"/>
    </row>
    <row r="103" spans="1:16">
      <c r="A103" s="22"/>
      <c r="B103" s="51"/>
      <c r="C103" s="51"/>
      <c r="D103" s="51"/>
      <c r="E103" s="51"/>
      <c r="F103" s="51"/>
      <c r="G103" s="51"/>
      <c r="H103" s="23"/>
      <c r="I103" s="23"/>
      <c r="J103" s="23"/>
      <c r="K103" s="23"/>
      <c r="L103" s="23"/>
      <c r="M103" s="23"/>
      <c r="N103" s="23"/>
      <c r="O103" s="23"/>
      <c r="P103" s="24"/>
    </row>
    <row r="104" spans="1:16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4"/>
    </row>
    <row r="105" spans="1:16">
      <c r="A105" s="22"/>
      <c r="B105" s="71" t="s">
        <v>51</v>
      </c>
      <c r="C105" s="30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4"/>
    </row>
    <row r="106" spans="1:16">
      <c r="A106" s="22"/>
      <c r="B106" s="50" t="s">
        <v>55</v>
      </c>
      <c r="C106" s="50" t="s">
        <v>56</v>
      </c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4"/>
    </row>
    <row r="107" spans="1:16">
      <c r="A107" s="22">
        <f>A96</f>
        <v>1999</v>
      </c>
      <c r="B107" s="51">
        <f>C55</f>
        <v>0.45900000000000002</v>
      </c>
      <c r="C107" s="51">
        <f>D55</f>
        <v>0.45900000000000002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4"/>
    </row>
    <row r="108" spans="1:16">
      <c r="A108" s="22">
        <f t="shared" ref="A108:A113" si="11">A97</f>
        <v>2000</v>
      </c>
      <c r="B108" s="51">
        <f>E55</f>
        <v>0.47</v>
      </c>
      <c r="C108" s="51">
        <f>F55</f>
        <v>0.4056951760104302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4"/>
    </row>
    <row r="109" spans="1:16">
      <c r="A109" s="22">
        <f t="shared" si="11"/>
        <v>2001</v>
      </c>
      <c r="B109" s="51">
        <f>G55</f>
        <v>0.47899999999999998</v>
      </c>
      <c r="C109" s="51">
        <f>H55</f>
        <v>0.49970336168032453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4"/>
    </row>
    <row r="110" spans="1:16">
      <c r="A110" s="22">
        <f t="shared" si="11"/>
        <v>2002</v>
      </c>
      <c r="B110" s="51">
        <f>I55</f>
        <v>0.5</v>
      </c>
      <c r="C110" s="51">
        <f>J55</f>
        <v>0.4561161945007845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4"/>
    </row>
    <row r="111" spans="1:16">
      <c r="A111" s="22">
        <f t="shared" si="11"/>
        <v>2003</v>
      </c>
      <c r="B111" s="51">
        <f>K55</f>
        <v>0.52200000000000002</v>
      </c>
      <c r="C111" s="51">
        <f>L55</f>
        <v>0.49298894537322996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4"/>
    </row>
    <row r="112" spans="1:16">
      <c r="A112" s="22">
        <f t="shared" si="11"/>
        <v>2004</v>
      </c>
      <c r="B112" s="51">
        <f>M55</f>
        <v>0.54300000000000004</v>
      </c>
      <c r="C112" s="51">
        <f>N55</f>
        <v>0.51174340374440341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4"/>
    </row>
    <row r="113" spans="1:16">
      <c r="A113" s="22">
        <f t="shared" si="11"/>
        <v>2005</v>
      </c>
      <c r="B113" s="51">
        <f>O55</f>
        <v>0.56200000000000006</v>
      </c>
      <c r="C113" s="51">
        <f>P55</f>
        <v>0.52882166566893785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4"/>
    </row>
    <row r="114" spans="1:16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4"/>
    </row>
    <row r="115" spans="1:16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4"/>
    </row>
    <row r="116" spans="1:16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4"/>
    </row>
    <row r="117" spans="1:16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4"/>
    </row>
    <row r="118" spans="1:16">
      <c r="A118" s="22"/>
      <c r="B118" s="71" t="s">
        <v>50</v>
      </c>
      <c r="C118" s="30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4"/>
    </row>
    <row r="119" spans="1:16">
      <c r="A119" s="22"/>
      <c r="B119" s="50" t="s">
        <v>55</v>
      </c>
      <c r="C119" s="50" t="s">
        <v>56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4"/>
    </row>
    <row r="120" spans="1:16">
      <c r="A120" s="22">
        <f>A107</f>
        <v>1999</v>
      </c>
      <c r="B120" s="51">
        <f>$C$51</f>
        <v>20.16</v>
      </c>
      <c r="C120" s="51">
        <f>$D$51</f>
        <v>20.16</v>
      </c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4"/>
    </row>
    <row r="121" spans="1:16">
      <c r="A121" s="22">
        <f t="shared" ref="A121:A126" si="12">A108</f>
        <v>2000</v>
      </c>
      <c r="B121" s="51">
        <f>$E$51</f>
        <v>23.009999999999998</v>
      </c>
      <c r="C121" s="51">
        <f>$F$51</f>
        <v>23.963999999999999</v>
      </c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4"/>
    </row>
    <row r="122" spans="1:16">
      <c r="A122" s="22">
        <f t="shared" si="12"/>
        <v>2001</v>
      </c>
      <c r="B122" s="51">
        <f>$G$51</f>
        <v>23.32</v>
      </c>
      <c r="C122" s="51">
        <f>$H$51</f>
        <v>23.014564183978511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4"/>
    </row>
    <row r="123" spans="1:16">
      <c r="A123" s="22">
        <f t="shared" si="12"/>
        <v>2002</v>
      </c>
      <c r="B123" s="51">
        <f>$I$51</f>
        <v>22.93</v>
      </c>
      <c r="C123" s="51">
        <f>$J$51</f>
        <v>24.245366875943805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4"/>
    </row>
    <row r="124" spans="1:16">
      <c r="A124" s="22">
        <f t="shared" si="12"/>
        <v>2003</v>
      </c>
      <c r="B124" s="51">
        <f>$K$51</f>
        <v>22.52</v>
      </c>
      <c r="C124" s="51">
        <f>$L$51</f>
        <v>23.338031390322367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4"/>
    </row>
    <row r="125" spans="1:16">
      <c r="A125" s="22">
        <f t="shared" si="12"/>
        <v>2004</v>
      </c>
      <c r="B125" s="51">
        <f>$M$51</f>
        <v>22.099999999999998</v>
      </c>
      <c r="C125" s="51">
        <f>$N$51</f>
        <v>22.931462556420616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4"/>
    </row>
    <row r="126" spans="1:16">
      <c r="A126" s="22">
        <f t="shared" si="12"/>
        <v>2005</v>
      </c>
      <c r="B126" s="51">
        <f>$O$51</f>
        <v>21.81</v>
      </c>
      <c r="C126" s="51">
        <f>$P$51</f>
        <v>22.651554987742731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4"/>
    </row>
    <row r="127" spans="1:16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4"/>
    </row>
    <row r="128" spans="1:16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4"/>
    </row>
    <row r="129" spans="1:16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4"/>
    </row>
    <row r="130" spans="1:16">
      <c r="A130" s="22"/>
      <c r="B130" s="70" t="s">
        <v>52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4"/>
    </row>
    <row r="131" spans="1:16">
      <c r="A131" s="22"/>
      <c r="B131" s="50" t="s">
        <v>55</v>
      </c>
      <c r="C131" s="50" t="s">
        <v>56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4"/>
    </row>
    <row r="132" spans="1:16">
      <c r="A132" s="22">
        <f>A120</f>
        <v>1999</v>
      </c>
      <c r="B132" s="51">
        <f>C62</f>
        <v>4.08</v>
      </c>
      <c r="C132" s="51">
        <f>D62</f>
        <v>4.0799999999999992</v>
      </c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4"/>
    </row>
    <row r="133" spans="1:16">
      <c r="A133" s="22">
        <f t="shared" ref="A133:A138" si="13">A121</f>
        <v>2000</v>
      </c>
      <c r="B133" s="51">
        <f>E62</f>
        <v>4.7199999999999962</v>
      </c>
      <c r="C133" s="51">
        <f>F62</f>
        <v>4.4388490221642751</v>
      </c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4"/>
    </row>
    <row r="134" spans="1:16">
      <c r="A134" s="22">
        <f t="shared" si="13"/>
        <v>2001</v>
      </c>
      <c r="B134" s="51">
        <f>G62</f>
        <v>4.7099999999999991</v>
      </c>
      <c r="C134" s="51">
        <f>H62</f>
        <v>4.8171834789288628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4"/>
    </row>
    <row r="135" spans="1:16">
      <c r="A135" s="22">
        <f t="shared" si="13"/>
        <v>2002</v>
      </c>
      <c r="B135" s="51">
        <f>I62</f>
        <v>4.3199999999999985</v>
      </c>
      <c r="C135" s="51">
        <f>J62</f>
        <v>4.8015482411754125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4"/>
    </row>
    <row r="136" spans="1:16">
      <c r="A136" s="22">
        <f t="shared" si="13"/>
        <v>2003</v>
      </c>
      <c r="B136" s="51">
        <f>K62</f>
        <v>3.9300000000000015</v>
      </c>
      <c r="C136" s="51">
        <f>L62</f>
        <v>4.2240872976242603</v>
      </c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4"/>
    </row>
    <row r="137" spans="1:16">
      <c r="A137" s="22">
        <f t="shared" si="13"/>
        <v>2004</v>
      </c>
      <c r="B137" s="51">
        <f>M62</f>
        <v>3.5499999999999989</v>
      </c>
      <c r="C137" s="51">
        <f>N62</f>
        <v>3.8440851082730614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4"/>
    </row>
    <row r="138" spans="1:16">
      <c r="A138" s="22">
        <f t="shared" si="13"/>
        <v>2005</v>
      </c>
      <c r="B138" s="51">
        <f>O62</f>
        <v>3.2200000000000006</v>
      </c>
      <c r="C138" s="51">
        <f>P62</f>
        <v>3.5736342782053248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4"/>
    </row>
    <row r="139" spans="1:16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4"/>
    </row>
    <row r="140" spans="1:16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4"/>
    </row>
    <row r="141" spans="1:16">
      <c r="A141" s="22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4"/>
    </row>
    <row r="142" spans="1:16">
      <c r="A142" s="2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4"/>
    </row>
    <row r="143" spans="1:16">
      <c r="A143" s="22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4"/>
    </row>
    <row r="144" spans="1:16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4"/>
    </row>
    <row r="145" spans="1:16" ht="12.75" thickBot="1">
      <c r="A145" s="52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4"/>
    </row>
  </sheetData>
  <mergeCells count="1">
    <mergeCell ref="D7:I7"/>
  </mergeCells>
  <phoneticPr fontId="0" type="noConversion"/>
  <printOptions headings="1"/>
  <pageMargins left="0.7" right="0.31" top="0.5" bottom="1" header="0.5" footer="0.5"/>
  <pageSetup scale="63" fitToHeight="0" orientation="portrait" r:id="rId1"/>
  <headerFooter alignWithMargins="0">
    <oddFooter>democotton.xls&amp;RPage &amp;P</oddFooter>
  </headerFooter>
  <rowBreaks count="1" manualBreakCount="1">
    <brk id="7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A&amp;M University /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James Richardson</dc:creator>
  <cp:lastModifiedBy>James W. Richardson</cp:lastModifiedBy>
  <cp:lastPrinted>2002-11-23T02:33:03Z</cp:lastPrinted>
  <dcterms:created xsi:type="dcterms:W3CDTF">1998-09-06T21:10:32Z</dcterms:created>
  <dcterms:modified xsi:type="dcterms:W3CDTF">2011-02-07T04:12:32Z</dcterms:modified>
</cp:coreProperties>
</file>