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90" yWindow="135" windowWidth="15450" windowHeight="11220"/>
  </bookViews>
  <sheets>
    <sheet name="Sheet1" sheetId="1" r:id="rId1"/>
    <sheet name="SimData" sheetId="8" r:id="rId2"/>
  </sheets>
  <definedNames>
    <definedName name="_xlnm.Print_Area" localSheetId="0">Sheet1!$A$1:$P$46</definedName>
    <definedName name="solver_adj" localSheetId="0" hidden="1">Sheet1!$B$20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Sheet1!$B$20</definedName>
    <definedName name="solver_lin" localSheetId="0" hidden="1">2</definedName>
    <definedName name="solver_neg" localSheetId="0" hidden="1">2</definedName>
    <definedName name="solver_num" localSheetId="0" hidden="1">1</definedName>
    <definedName name="solver_nwt" localSheetId="0" hidden="1">1</definedName>
    <definedName name="solver_opt" localSheetId="0" hidden="1">Sheet1!$B$28</definedName>
    <definedName name="solver_pre" localSheetId="0" hidden="1">0.000001</definedName>
    <definedName name="solver_rel1" localSheetId="0" hidden="1">3</definedName>
    <definedName name="solver_rhs1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</definedNames>
  <calcPr calcId="125725"/>
</workbook>
</file>

<file path=xl/calcChain.xml><?xml version="1.0" encoding="utf-8"?>
<calcChain xmlns="http://schemas.openxmlformats.org/spreadsheetml/2006/main">
  <c r="C119" i="8"/>
  <c r="C117"/>
  <c r="C115"/>
  <c r="C113"/>
  <c r="C111"/>
  <c r="C8"/>
  <c r="C7"/>
  <c r="C6"/>
  <c r="C4"/>
  <c r="C3"/>
  <c r="C5" s="1"/>
  <c r="B119"/>
  <c r="B117"/>
  <c r="B115"/>
  <c r="B113"/>
  <c r="B111"/>
  <c r="B8"/>
  <c r="W3" s="1"/>
  <c r="B7"/>
  <c r="B6"/>
  <c r="B4"/>
  <c r="B3"/>
  <c r="B5" s="1"/>
  <c r="B22" i="1"/>
  <c r="E51" s="1"/>
  <c r="W5" i="8"/>
  <c r="W4"/>
  <c r="W12" s="1"/>
  <c r="W10"/>
  <c r="E12" i="1"/>
  <c r="E49"/>
  <c r="E50"/>
  <c r="E53"/>
  <c r="E54"/>
  <c r="E57"/>
  <c r="E58"/>
  <c r="E61"/>
  <c r="E62"/>
  <c r="E65"/>
  <c r="E66"/>
  <c r="E69"/>
  <c r="E70"/>
  <c r="E73"/>
  <c r="E74"/>
  <c r="E77"/>
  <c r="E78"/>
  <c r="E81"/>
  <c r="E82"/>
  <c r="E48"/>
  <c r="R46" i="8"/>
  <c r="R27"/>
  <c r="N46"/>
  <c r="N27"/>
  <c r="N15"/>
  <c r="N6"/>
  <c r="O6" s="1"/>
  <c r="C2"/>
  <c r="B2"/>
  <c r="D9" i="1"/>
  <c r="C26"/>
  <c r="A1"/>
  <c r="C20"/>
  <c r="W9" i="8"/>
  <c r="C22" i="1"/>
  <c r="D13"/>
  <c r="W6" i="8"/>
  <c r="X12"/>
  <c r="X10"/>
  <c r="E25"/>
  <c r="C24" i="1"/>
  <c r="C28"/>
  <c r="W11" i="8"/>
  <c r="X11" s="1"/>
  <c r="E24"/>
  <c r="X9"/>
  <c r="W13" l="1"/>
  <c r="E13" i="1"/>
  <c r="E9"/>
  <c r="N7" i="8"/>
  <c r="O7" s="1"/>
  <c r="N28"/>
  <c r="O28" s="1"/>
  <c r="E84" i="1"/>
  <c r="E80"/>
  <c r="E76"/>
  <c r="E72"/>
  <c r="E68"/>
  <c r="E64"/>
  <c r="E60"/>
  <c r="E56"/>
  <c r="E52"/>
  <c r="R28" i="8"/>
  <c r="S28" s="1"/>
  <c r="W14"/>
  <c r="W15" s="1"/>
  <c r="O27"/>
  <c r="S27"/>
  <c r="E83" i="1"/>
  <c r="E79"/>
  <c r="E75"/>
  <c r="E71"/>
  <c r="E67"/>
  <c r="E63"/>
  <c r="E59"/>
  <c r="E55"/>
  <c r="X13" i="8"/>
  <c r="X14"/>
  <c r="X15"/>
  <c r="D49" i="1" l="1"/>
  <c r="D53"/>
  <c r="D57"/>
  <c r="D61"/>
  <c r="D65"/>
  <c r="D69"/>
  <c r="D73"/>
  <c r="D77"/>
  <c r="D81"/>
  <c r="D48"/>
  <c r="D56"/>
  <c r="D64"/>
  <c r="D72"/>
  <c r="D80"/>
  <c r="D55"/>
  <c r="D63"/>
  <c r="D71"/>
  <c r="D79"/>
  <c r="D50"/>
  <c r="D54"/>
  <c r="D58"/>
  <c r="D62"/>
  <c r="D66"/>
  <c r="D70"/>
  <c r="D74"/>
  <c r="D78"/>
  <c r="D82"/>
  <c r="A14"/>
  <c r="B26" s="1"/>
  <c r="D52"/>
  <c r="D60"/>
  <c r="D68"/>
  <c r="D76"/>
  <c r="D84"/>
  <c r="D51"/>
  <c r="D59"/>
  <c r="D67"/>
  <c r="D75"/>
  <c r="D83"/>
  <c r="C83"/>
  <c r="C79"/>
  <c r="C75"/>
  <c r="C71"/>
  <c r="C67"/>
  <c r="C63"/>
  <c r="C59"/>
  <c r="C55"/>
  <c r="C51"/>
  <c r="C84"/>
  <c r="C72"/>
  <c r="C64"/>
  <c r="C56"/>
  <c r="C48"/>
  <c r="C81"/>
  <c r="C73"/>
  <c r="C65"/>
  <c r="C57"/>
  <c r="C49"/>
  <c r="C82"/>
  <c r="C78"/>
  <c r="C74"/>
  <c r="C70"/>
  <c r="C66"/>
  <c r="C62"/>
  <c r="C58"/>
  <c r="C54"/>
  <c r="C50"/>
  <c r="C80"/>
  <c r="C76"/>
  <c r="C68"/>
  <c r="C60"/>
  <c r="C52"/>
  <c r="A10"/>
  <c r="B24" s="1"/>
  <c r="C77"/>
  <c r="C69"/>
  <c r="C61"/>
  <c r="C53"/>
  <c r="N29" i="8"/>
  <c r="N8"/>
  <c r="W16"/>
  <c r="R29"/>
  <c r="X16"/>
  <c r="O8" l="1"/>
  <c r="N9"/>
  <c r="W17"/>
  <c r="S29"/>
  <c r="R30"/>
  <c r="O29"/>
  <c r="N30"/>
  <c r="B28" i="1"/>
  <c r="X17" i="8"/>
  <c r="O9" l="1"/>
  <c r="N10"/>
  <c r="O30"/>
  <c r="N31"/>
  <c r="W18"/>
  <c r="S30"/>
  <c r="R31"/>
  <c r="X18"/>
  <c r="W19" l="1"/>
  <c r="O10"/>
  <c r="N11"/>
  <c r="S31"/>
  <c r="R32"/>
  <c r="O31"/>
  <c r="N32"/>
  <c r="X19"/>
  <c r="O32" l="1"/>
  <c r="N33"/>
  <c r="O11"/>
  <c r="N12"/>
  <c r="S32"/>
  <c r="R33"/>
  <c r="W20"/>
  <c r="X20"/>
  <c r="S33" l="1"/>
  <c r="R34"/>
  <c r="O33"/>
  <c r="N34"/>
  <c r="W21"/>
  <c r="O12"/>
  <c r="N13"/>
  <c r="X21"/>
  <c r="W22" l="1"/>
  <c r="S34"/>
  <c r="R35"/>
  <c r="O13"/>
  <c r="N14"/>
  <c r="O34"/>
  <c r="N35"/>
  <c r="X22"/>
  <c r="O14" l="1"/>
  <c r="O15"/>
  <c r="W23"/>
  <c r="O35"/>
  <c r="N36"/>
  <c r="S35"/>
  <c r="R36"/>
  <c r="X23"/>
  <c r="S36" l="1"/>
  <c r="R37"/>
  <c r="W24"/>
  <c r="O36"/>
  <c r="N37"/>
  <c r="X24"/>
  <c r="S37" l="1"/>
  <c r="R38"/>
  <c r="W25"/>
  <c r="O37"/>
  <c r="N38"/>
  <c r="X25"/>
  <c r="S38" l="1"/>
  <c r="R39"/>
  <c r="W26"/>
  <c r="O38"/>
  <c r="N39"/>
  <c r="X26"/>
  <c r="S39" l="1"/>
  <c r="R40"/>
  <c r="W27"/>
  <c r="O39"/>
  <c r="N40"/>
  <c r="X27"/>
  <c r="S40" l="1"/>
  <c r="R41"/>
  <c r="W28"/>
  <c r="O40"/>
  <c r="N41"/>
  <c r="X28"/>
  <c r="S41" l="1"/>
  <c r="R42"/>
  <c r="W29"/>
  <c r="O41"/>
  <c r="N42"/>
  <c r="X29"/>
  <c r="S42" l="1"/>
  <c r="R43"/>
  <c r="W30"/>
  <c r="O42"/>
  <c r="N43"/>
  <c r="X30"/>
  <c r="S43" l="1"/>
  <c r="R44"/>
  <c r="W31"/>
  <c r="O43"/>
  <c r="N44"/>
  <c r="X31"/>
  <c r="S44" l="1"/>
  <c r="R45"/>
  <c r="W32"/>
  <c r="O44"/>
  <c r="N45"/>
  <c r="X32"/>
  <c r="S45" l="1"/>
  <c r="S46"/>
  <c r="W33"/>
  <c r="O45"/>
  <c r="O46"/>
  <c r="X33"/>
  <c r="W34" l="1"/>
  <c r="X34"/>
  <c r="W35" l="1"/>
  <c r="X35"/>
  <c r="W36" l="1"/>
  <c r="X36"/>
  <c r="W37" l="1"/>
  <c r="X37"/>
  <c r="W38" l="1"/>
  <c r="X38"/>
  <c r="W39" l="1"/>
  <c r="X39"/>
  <c r="W40" l="1"/>
  <c r="X40"/>
  <c r="W41" l="1"/>
  <c r="X41"/>
  <c r="W42" l="1"/>
  <c r="X42"/>
  <c r="W43" l="1"/>
  <c r="X43"/>
  <c r="W44" l="1"/>
  <c r="X44"/>
  <c r="W45" l="1"/>
  <c r="X45"/>
  <c r="W46" l="1"/>
  <c r="X46"/>
  <c r="W47" l="1"/>
  <c r="X47"/>
  <c r="W48" l="1"/>
  <c r="X48"/>
  <c r="W49" l="1"/>
  <c r="X49"/>
  <c r="W50" l="1"/>
  <c r="X50"/>
  <c r="W51" l="1"/>
  <c r="X51"/>
  <c r="W52" l="1"/>
  <c r="X52"/>
  <c r="W53" l="1"/>
  <c r="X53"/>
  <c r="W54" l="1"/>
  <c r="X54"/>
  <c r="W55" l="1"/>
  <c r="X55"/>
  <c r="W56" l="1"/>
  <c r="X56"/>
  <c r="W57" l="1"/>
  <c r="X57"/>
  <c r="W58" l="1"/>
  <c r="X58"/>
  <c r="W59" l="1"/>
  <c r="X59"/>
  <c r="W60" l="1"/>
  <c r="X60"/>
  <c r="W61" l="1"/>
  <c r="X61"/>
  <c r="W62" l="1"/>
  <c r="X62"/>
  <c r="W63" l="1"/>
  <c r="X63"/>
  <c r="W64" l="1"/>
  <c r="X64"/>
  <c r="W65" l="1"/>
  <c r="X65"/>
  <c r="W66" l="1"/>
  <c r="X66"/>
  <c r="W67" l="1"/>
  <c r="X67"/>
  <c r="W68" l="1"/>
  <c r="X68"/>
  <c r="W69" l="1"/>
  <c r="X69"/>
  <c r="W70" l="1"/>
  <c r="X70"/>
  <c r="W71" l="1"/>
  <c r="X71"/>
  <c r="W72" l="1"/>
  <c r="X72"/>
  <c r="W73" l="1"/>
  <c r="X73"/>
  <c r="W74" l="1"/>
  <c r="X74"/>
  <c r="W75" l="1"/>
  <c r="X75"/>
  <c r="W76" l="1"/>
  <c r="X76"/>
  <c r="W77" l="1"/>
  <c r="X77"/>
  <c r="W78" l="1"/>
  <c r="X78"/>
  <c r="W79" l="1"/>
  <c r="X79"/>
  <c r="W80" l="1"/>
  <c r="X80"/>
  <c r="W81" l="1"/>
  <c r="X81"/>
  <c r="W82" l="1"/>
  <c r="X82"/>
  <c r="W83" l="1"/>
  <c r="X83"/>
  <c r="W84" l="1"/>
  <c r="X84"/>
  <c r="W85" l="1"/>
  <c r="X85"/>
  <c r="W86" l="1"/>
  <c r="X86"/>
  <c r="W87" l="1"/>
  <c r="X87"/>
  <c r="W88" l="1"/>
  <c r="X88"/>
  <c r="W89" l="1"/>
  <c r="X89"/>
  <c r="W90" l="1"/>
  <c r="X90"/>
  <c r="W91" l="1"/>
  <c r="X91"/>
  <c r="W92" l="1"/>
  <c r="X92"/>
  <c r="W93" l="1"/>
  <c r="X93"/>
  <c r="W94" l="1"/>
  <c r="X94"/>
  <c r="W95" l="1"/>
  <c r="X95"/>
  <c r="W96" l="1"/>
  <c r="X96"/>
  <c r="W97" l="1"/>
  <c r="X97"/>
  <c r="W98" l="1"/>
  <c r="X98"/>
  <c r="W99" l="1"/>
  <c r="X99"/>
  <c r="W100" l="1"/>
  <c r="X100"/>
  <c r="W101" l="1"/>
  <c r="X101"/>
  <c r="W102" l="1"/>
  <c r="X102"/>
  <c r="W103" l="1"/>
  <c r="X103"/>
  <c r="W104" l="1"/>
  <c r="X104"/>
  <c r="W105" l="1"/>
  <c r="X105"/>
  <c r="W106" l="1"/>
  <c r="X106"/>
  <c r="W107" l="1"/>
  <c r="X107"/>
  <c r="W108" l="1"/>
  <c r="X108"/>
  <c r="W109" l="1"/>
  <c r="X109"/>
  <c r="W110" l="1"/>
  <c r="X110"/>
  <c r="W111" l="1"/>
  <c r="X111"/>
</calcChain>
</file>

<file path=xl/sharedStrings.xml><?xml version="1.0" encoding="utf-8"?>
<sst xmlns="http://schemas.openxmlformats.org/spreadsheetml/2006/main" count="64" uniqueCount="53">
  <si>
    <t>Demand</t>
  </si>
  <si>
    <t>Intercept</t>
  </si>
  <si>
    <t>Slope</t>
  </si>
  <si>
    <t>Std Dev</t>
  </si>
  <si>
    <t>Supply</t>
  </si>
  <si>
    <t>SND</t>
  </si>
  <si>
    <t>E - tilda</t>
  </si>
  <si>
    <t>Solve for Price</t>
  </si>
  <si>
    <t>Quantity Range</t>
  </si>
  <si>
    <t>Mean</t>
  </si>
  <si>
    <t>Eq. Price</t>
  </si>
  <si>
    <t>Variable</t>
  </si>
  <si>
    <t>StDev</t>
  </si>
  <si>
    <t>CV</t>
  </si>
  <si>
    <t>Min</t>
  </si>
  <si>
    <t>Max</t>
  </si>
  <si>
    <t>Iteration</t>
  </si>
  <si>
    <t>x1-value</t>
  </si>
  <si>
    <t>Prob(X&lt;=x1)</t>
  </si>
  <si>
    <t>x2-value</t>
  </si>
  <si>
    <t>Prob(X&lt;=x2)</t>
  </si>
  <si>
    <t>x3-value</t>
  </si>
  <si>
    <t>Prob(X&lt;=x3)</t>
  </si>
  <si>
    <t>x4-value</t>
  </si>
  <si>
    <t>Prob(X&lt;=x4)</t>
  </si>
  <si>
    <t>x5-value</t>
  </si>
  <si>
    <t>Prob(X&lt;=x5)</t>
  </si>
  <si>
    <t>Loan Rate</t>
  </si>
  <si>
    <t>Histogram Data</t>
  </si>
  <si>
    <t>X-Axis</t>
  </si>
  <si>
    <t>Frequency</t>
  </si>
  <si>
    <t>Quantity Demanded</t>
  </si>
  <si>
    <t>Quantity Supplied</t>
  </si>
  <si>
    <t>Supply Minus Demand</t>
  </si>
  <si>
    <t xml:space="preserve">Prob Accumulate </t>
  </si>
  <si>
    <t>CCC Stocks</t>
  </si>
  <si>
    <t xml:space="preserve">Price after Loan Rate </t>
  </si>
  <si>
    <t>Demand Equation</t>
  </si>
  <si>
    <t>Supply Equation</t>
  </si>
  <si>
    <t>James W. Richardson</t>
  </si>
  <si>
    <t>KOV</t>
  </si>
  <si>
    <t>PDF Approximation</t>
  </si>
  <si>
    <t>Start</t>
  </si>
  <si>
    <t>End</t>
  </si>
  <si>
    <t>Band Width</t>
  </si>
  <si>
    <t>Kernel</t>
  </si>
  <si>
    <t>Confidence Level</t>
  </si>
  <si>
    <t>Lower Quantile</t>
  </si>
  <si>
    <t>Average</t>
  </si>
  <si>
    <t>Upper Quantile</t>
  </si>
  <si>
    <t>Gaussian</t>
  </si>
  <si>
    <t>Simetar Simulation Results for 100 Iterations.  8:57:27 AM 12/22/2005 (3.81 sec.).  © 2005.</t>
  </si>
  <si>
    <t>© 2011</t>
  </si>
</sst>
</file>

<file path=xl/styles.xml><?xml version="1.0" encoding="utf-8"?>
<styleSheet xmlns="http://schemas.openxmlformats.org/spreadsheetml/2006/main">
  <numFmts count="2">
    <numFmt numFmtId="165" formatCode="0.0%"/>
    <numFmt numFmtId="166" formatCode="0.000"/>
  </numFmts>
  <fonts count="2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" fontId="0" fillId="0" borderId="0" xfId="0" applyNumberFormat="1"/>
    <xf numFmtId="166" fontId="0" fillId="0" borderId="0" xfId="0" applyNumberFormat="1"/>
    <xf numFmtId="0" fontId="1" fillId="0" borderId="0" xfId="0" applyFont="1"/>
    <xf numFmtId="2" fontId="1" fillId="0" borderId="0" xfId="0" applyNumberFormat="1" applyFon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Demand and Supply </a:t>
            </a:r>
          </a:p>
        </c:rich>
      </c:tx>
      <c:layout>
        <c:manualLayout>
          <c:xMode val="edge"/>
          <c:yMode val="edge"/>
          <c:x val="0.36839176315745098"/>
          <c:y val="3.3316749068321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689939555908175"/>
          <c:y val="0.19157130714284745"/>
          <c:w val="0.84368292187398364"/>
          <c:h val="0.61635985776394397"/>
        </c:manualLayout>
      </c:layout>
      <c:scatterChart>
        <c:scatterStyle val="lineMarker"/>
        <c:ser>
          <c:idx val="0"/>
          <c:order val="0"/>
          <c:tx>
            <c:v>Series 1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Sheet1!$A$48:$A$84</c:f>
              <c:numCache>
                <c:formatCode>General</c:formatCode>
                <c:ptCount val="37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  <c:pt idx="17">
                  <c:v>850</c:v>
                </c:pt>
                <c:pt idx="18">
                  <c:v>900</c:v>
                </c:pt>
                <c:pt idx="19">
                  <c:v>950</c:v>
                </c:pt>
                <c:pt idx="20">
                  <c:v>1000</c:v>
                </c:pt>
                <c:pt idx="21">
                  <c:v>1050</c:v>
                </c:pt>
                <c:pt idx="22">
                  <c:v>1100</c:v>
                </c:pt>
                <c:pt idx="23">
                  <c:v>1150</c:v>
                </c:pt>
                <c:pt idx="24">
                  <c:v>1200</c:v>
                </c:pt>
                <c:pt idx="25">
                  <c:v>1250</c:v>
                </c:pt>
                <c:pt idx="26">
                  <c:v>1300</c:v>
                </c:pt>
                <c:pt idx="27">
                  <c:v>1350</c:v>
                </c:pt>
                <c:pt idx="28">
                  <c:v>1400</c:v>
                </c:pt>
                <c:pt idx="29">
                  <c:v>1450</c:v>
                </c:pt>
                <c:pt idx="30">
                  <c:v>1500</c:v>
                </c:pt>
                <c:pt idx="31">
                  <c:v>1550</c:v>
                </c:pt>
                <c:pt idx="32">
                  <c:v>1600</c:v>
                </c:pt>
                <c:pt idx="33">
                  <c:v>1650</c:v>
                </c:pt>
                <c:pt idx="34">
                  <c:v>1700</c:v>
                </c:pt>
                <c:pt idx="35">
                  <c:v>1750</c:v>
                </c:pt>
                <c:pt idx="36">
                  <c:v>1800</c:v>
                </c:pt>
              </c:numCache>
            </c:numRef>
          </c:xVal>
          <c:yVal>
            <c:numRef>
              <c:f>Sheet1!$C$48:$C$84</c:f>
              <c:numCache>
                <c:formatCode>0.00</c:formatCode>
                <c:ptCount val="37"/>
                <c:pt idx="0">
                  <c:v>35.230874813178247</c:v>
                </c:pt>
                <c:pt idx="1">
                  <c:v>34.230874813178247</c:v>
                </c:pt>
                <c:pt idx="2">
                  <c:v>33.230874813178247</c:v>
                </c:pt>
                <c:pt idx="3">
                  <c:v>32.230874813178247</c:v>
                </c:pt>
                <c:pt idx="4">
                  <c:v>31.230874813178243</c:v>
                </c:pt>
                <c:pt idx="5">
                  <c:v>30.230874813178243</c:v>
                </c:pt>
                <c:pt idx="6">
                  <c:v>29.230874813178243</c:v>
                </c:pt>
                <c:pt idx="7">
                  <c:v>28.230874813178243</c:v>
                </c:pt>
                <c:pt idx="8">
                  <c:v>27.230874813178243</c:v>
                </c:pt>
                <c:pt idx="9">
                  <c:v>26.230874813178243</c:v>
                </c:pt>
                <c:pt idx="10">
                  <c:v>25.230874813178243</c:v>
                </c:pt>
                <c:pt idx="11">
                  <c:v>24.230874813178243</c:v>
                </c:pt>
                <c:pt idx="12">
                  <c:v>23.230874813178243</c:v>
                </c:pt>
                <c:pt idx="13">
                  <c:v>22.230874813178243</c:v>
                </c:pt>
                <c:pt idx="14">
                  <c:v>21.230874813178243</c:v>
                </c:pt>
                <c:pt idx="15">
                  <c:v>20.230874813178243</c:v>
                </c:pt>
                <c:pt idx="16">
                  <c:v>19.230874813178243</c:v>
                </c:pt>
                <c:pt idx="17">
                  <c:v>18.230874813178243</c:v>
                </c:pt>
                <c:pt idx="18">
                  <c:v>17.230874813178243</c:v>
                </c:pt>
                <c:pt idx="19">
                  <c:v>16.230874813178243</c:v>
                </c:pt>
                <c:pt idx="20">
                  <c:v>15.230874813178243</c:v>
                </c:pt>
                <c:pt idx="21">
                  <c:v>14.230874813178243</c:v>
                </c:pt>
                <c:pt idx="22">
                  <c:v>13.230874813178243</c:v>
                </c:pt>
                <c:pt idx="23">
                  <c:v>12.230874813178243</c:v>
                </c:pt>
                <c:pt idx="24">
                  <c:v>11.230874813178243</c:v>
                </c:pt>
                <c:pt idx="25">
                  <c:v>10.230874813178243</c:v>
                </c:pt>
                <c:pt idx="26">
                  <c:v>9.230874813178243</c:v>
                </c:pt>
                <c:pt idx="27">
                  <c:v>8.230874813178243</c:v>
                </c:pt>
                <c:pt idx="28">
                  <c:v>7.230874813178243</c:v>
                </c:pt>
                <c:pt idx="29">
                  <c:v>6.230874813178243</c:v>
                </c:pt>
                <c:pt idx="30">
                  <c:v>5.230874813178243</c:v>
                </c:pt>
                <c:pt idx="31">
                  <c:v>4.230874813178243</c:v>
                </c:pt>
                <c:pt idx="32">
                  <c:v>3.230874813178243</c:v>
                </c:pt>
                <c:pt idx="33">
                  <c:v>2.2308748131782434</c:v>
                </c:pt>
                <c:pt idx="34">
                  <c:v>1.2308748131782434</c:v>
                </c:pt>
                <c:pt idx="35">
                  <c:v>0.2308748131782434</c:v>
                </c:pt>
                <c:pt idx="36">
                  <c:v>-0.76912518682175657</c:v>
                </c:pt>
              </c:numCache>
            </c:numRef>
          </c:yVal>
        </c:ser>
        <c:ser>
          <c:idx val="1"/>
          <c:order val="1"/>
          <c:tx>
            <c:v>Series 2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Sheet1!$A$48:$A$84</c:f>
              <c:numCache>
                <c:formatCode>General</c:formatCode>
                <c:ptCount val="37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  <c:pt idx="17">
                  <c:v>850</c:v>
                </c:pt>
                <c:pt idx="18">
                  <c:v>900</c:v>
                </c:pt>
                <c:pt idx="19">
                  <c:v>950</c:v>
                </c:pt>
                <c:pt idx="20">
                  <c:v>1000</c:v>
                </c:pt>
                <c:pt idx="21">
                  <c:v>1050</c:v>
                </c:pt>
                <c:pt idx="22">
                  <c:v>1100</c:v>
                </c:pt>
                <c:pt idx="23">
                  <c:v>1150</c:v>
                </c:pt>
                <c:pt idx="24">
                  <c:v>1200</c:v>
                </c:pt>
                <c:pt idx="25">
                  <c:v>1250</c:v>
                </c:pt>
                <c:pt idx="26">
                  <c:v>1300</c:v>
                </c:pt>
                <c:pt idx="27">
                  <c:v>1350</c:v>
                </c:pt>
                <c:pt idx="28">
                  <c:v>1400</c:v>
                </c:pt>
                <c:pt idx="29">
                  <c:v>1450</c:v>
                </c:pt>
                <c:pt idx="30">
                  <c:v>1500</c:v>
                </c:pt>
                <c:pt idx="31">
                  <c:v>1550</c:v>
                </c:pt>
                <c:pt idx="32">
                  <c:v>1600</c:v>
                </c:pt>
                <c:pt idx="33">
                  <c:v>1650</c:v>
                </c:pt>
                <c:pt idx="34">
                  <c:v>1700</c:v>
                </c:pt>
                <c:pt idx="35">
                  <c:v>1750</c:v>
                </c:pt>
                <c:pt idx="36">
                  <c:v>1800</c:v>
                </c:pt>
              </c:numCache>
            </c:numRef>
          </c:xVal>
          <c:yVal>
            <c:numRef>
              <c:f>Sheet1!$D$48:$D$84</c:f>
              <c:numCache>
                <c:formatCode>0.00</c:formatCode>
                <c:ptCount val="37"/>
                <c:pt idx="0">
                  <c:v>-5.0348977117555211</c:v>
                </c:pt>
                <c:pt idx="1">
                  <c:v>-4.0348977117555211</c:v>
                </c:pt>
                <c:pt idx="2">
                  <c:v>-3.0348977117555211</c:v>
                </c:pt>
                <c:pt idx="3">
                  <c:v>-2.0348977117555211</c:v>
                </c:pt>
                <c:pt idx="4">
                  <c:v>-1.0348977117555211</c:v>
                </c:pt>
                <c:pt idx="5">
                  <c:v>-3.4897711755521074E-2</c:v>
                </c:pt>
                <c:pt idx="6">
                  <c:v>0.96510228824447897</c:v>
                </c:pt>
                <c:pt idx="7">
                  <c:v>1.9651022882444789</c:v>
                </c:pt>
                <c:pt idx="8">
                  <c:v>2.9651022882444789</c:v>
                </c:pt>
                <c:pt idx="9">
                  <c:v>3.9651022882444789</c:v>
                </c:pt>
                <c:pt idx="10">
                  <c:v>4.9651022882444789</c:v>
                </c:pt>
                <c:pt idx="11">
                  <c:v>5.9651022882444797</c:v>
                </c:pt>
                <c:pt idx="12">
                  <c:v>6.9651022882444797</c:v>
                </c:pt>
                <c:pt idx="13">
                  <c:v>7.9651022882444797</c:v>
                </c:pt>
                <c:pt idx="14">
                  <c:v>8.9651022882444789</c:v>
                </c:pt>
                <c:pt idx="15">
                  <c:v>9.9651022882444789</c:v>
                </c:pt>
                <c:pt idx="16">
                  <c:v>10.965102288244479</c:v>
                </c:pt>
                <c:pt idx="17">
                  <c:v>11.965102288244479</c:v>
                </c:pt>
                <c:pt idx="18">
                  <c:v>12.965102288244479</c:v>
                </c:pt>
                <c:pt idx="19">
                  <c:v>13.965102288244479</c:v>
                </c:pt>
                <c:pt idx="20">
                  <c:v>14.965102288244479</c:v>
                </c:pt>
                <c:pt idx="21">
                  <c:v>15.965102288244479</c:v>
                </c:pt>
                <c:pt idx="22">
                  <c:v>16.965102288244481</c:v>
                </c:pt>
                <c:pt idx="23">
                  <c:v>17.965102288244481</c:v>
                </c:pt>
                <c:pt idx="24">
                  <c:v>18.965102288244481</c:v>
                </c:pt>
                <c:pt idx="25">
                  <c:v>19.965102288244481</c:v>
                </c:pt>
                <c:pt idx="26">
                  <c:v>20.965102288244481</c:v>
                </c:pt>
                <c:pt idx="27">
                  <c:v>21.965102288244481</c:v>
                </c:pt>
                <c:pt idx="28">
                  <c:v>22.965102288244481</c:v>
                </c:pt>
                <c:pt idx="29">
                  <c:v>23.965102288244481</c:v>
                </c:pt>
                <c:pt idx="30">
                  <c:v>24.965102288244481</c:v>
                </c:pt>
                <c:pt idx="31">
                  <c:v>25.965102288244481</c:v>
                </c:pt>
                <c:pt idx="32">
                  <c:v>26.965102288244481</c:v>
                </c:pt>
                <c:pt idx="33">
                  <c:v>27.965102288244481</c:v>
                </c:pt>
                <c:pt idx="34">
                  <c:v>28.965102288244481</c:v>
                </c:pt>
                <c:pt idx="35">
                  <c:v>29.965102288244481</c:v>
                </c:pt>
                <c:pt idx="36">
                  <c:v>30.965102288244481</c:v>
                </c:pt>
              </c:numCache>
            </c:numRef>
          </c:yVal>
        </c:ser>
        <c:ser>
          <c:idx val="2"/>
          <c:order val="2"/>
          <c:tx>
            <c:v>Series 3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Sheet1!$A$48:$A$84</c:f>
              <c:numCache>
                <c:formatCode>General</c:formatCode>
                <c:ptCount val="37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  <c:pt idx="17">
                  <c:v>850</c:v>
                </c:pt>
                <c:pt idx="18">
                  <c:v>900</c:v>
                </c:pt>
                <c:pt idx="19">
                  <c:v>950</c:v>
                </c:pt>
                <c:pt idx="20">
                  <c:v>1000</c:v>
                </c:pt>
                <c:pt idx="21">
                  <c:v>1050</c:v>
                </c:pt>
                <c:pt idx="22">
                  <c:v>1100</c:v>
                </c:pt>
                <c:pt idx="23">
                  <c:v>1150</c:v>
                </c:pt>
                <c:pt idx="24">
                  <c:v>1200</c:v>
                </c:pt>
                <c:pt idx="25">
                  <c:v>1250</c:v>
                </c:pt>
                <c:pt idx="26">
                  <c:v>1300</c:v>
                </c:pt>
                <c:pt idx="27">
                  <c:v>1350</c:v>
                </c:pt>
                <c:pt idx="28">
                  <c:v>1400</c:v>
                </c:pt>
                <c:pt idx="29">
                  <c:v>1450</c:v>
                </c:pt>
                <c:pt idx="30">
                  <c:v>1500</c:v>
                </c:pt>
                <c:pt idx="31">
                  <c:v>1550</c:v>
                </c:pt>
                <c:pt idx="32">
                  <c:v>1600</c:v>
                </c:pt>
                <c:pt idx="33">
                  <c:v>1650</c:v>
                </c:pt>
                <c:pt idx="34">
                  <c:v>1700</c:v>
                </c:pt>
                <c:pt idx="35">
                  <c:v>1750</c:v>
                </c:pt>
                <c:pt idx="36">
                  <c:v>1800</c:v>
                </c:pt>
              </c:numCache>
            </c:numRef>
          </c:xVal>
          <c:yVal>
            <c:numRef>
              <c:f>Sheet1!$E$48:$E$84</c:f>
              <c:numCache>
                <c:formatCode>0.00</c:formatCode>
                <c:ptCount val="37"/>
                <c:pt idx="0">
                  <c:v>20.452667362446579</c:v>
                </c:pt>
                <c:pt idx="1">
                  <c:v>20.452667362446579</c:v>
                </c:pt>
                <c:pt idx="2">
                  <c:v>20.452667362446579</c:v>
                </c:pt>
                <c:pt idx="3">
                  <c:v>20.452667362446579</c:v>
                </c:pt>
                <c:pt idx="4">
                  <c:v>20.452667362446579</c:v>
                </c:pt>
                <c:pt idx="5">
                  <c:v>20.452667362446579</c:v>
                </c:pt>
                <c:pt idx="6">
                  <c:v>20.452667362446579</c:v>
                </c:pt>
                <c:pt idx="7">
                  <c:v>20.452667362446579</c:v>
                </c:pt>
                <c:pt idx="8">
                  <c:v>20.452667362446579</c:v>
                </c:pt>
                <c:pt idx="9">
                  <c:v>20.452667362446579</c:v>
                </c:pt>
                <c:pt idx="10">
                  <c:v>20.452667362446579</c:v>
                </c:pt>
                <c:pt idx="11">
                  <c:v>20.452667362446579</c:v>
                </c:pt>
                <c:pt idx="12">
                  <c:v>20.452667362446579</c:v>
                </c:pt>
                <c:pt idx="13">
                  <c:v>20.452667362446579</c:v>
                </c:pt>
                <c:pt idx="14">
                  <c:v>20.452667362446579</c:v>
                </c:pt>
                <c:pt idx="15">
                  <c:v>20.452667362446579</c:v>
                </c:pt>
                <c:pt idx="16">
                  <c:v>20.452667362446579</c:v>
                </c:pt>
                <c:pt idx="17">
                  <c:v>20.452667362446579</c:v>
                </c:pt>
                <c:pt idx="18">
                  <c:v>20.452667362446579</c:v>
                </c:pt>
                <c:pt idx="19">
                  <c:v>20.452667362446579</c:v>
                </c:pt>
                <c:pt idx="20">
                  <c:v>20.452667362446579</c:v>
                </c:pt>
                <c:pt idx="21">
                  <c:v>20.452667362446579</c:v>
                </c:pt>
                <c:pt idx="22">
                  <c:v>20.452667362446579</c:v>
                </c:pt>
                <c:pt idx="23">
                  <c:v>20.452667362446579</c:v>
                </c:pt>
                <c:pt idx="24">
                  <c:v>20.452667362446579</c:v>
                </c:pt>
                <c:pt idx="25">
                  <c:v>20.452667362446579</c:v>
                </c:pt>
                <c:pt idx="26">
                  <c:v>20.452667362446579</c:v>
                </c:pt>
                <c:pt idx="27">
                  <c:v>20.452667362446579</c:v>
                </c:pt>
                <c:pt idx="28">
                  <c:v>20.452667362446579</c:v>
                </c:pt>
                <c:pt idx="29">
                  <c:v>20.452667362446579</c:v>
                </c:pt>
                <c:pt idx="30">
                  <c:v>20.452667362446579</c:v>
                </c:pt>
                <c:pt idx="31">
                  <c:v>20.452667362446579</c:v>
                </c:pt>
                <c:pt idx="32">
                  <c:v>20.452667362446579</c:v>
                </c:pt>
                <c:pt idx="33">
                  <c:v>20.452667362446579</c:v>
                </c:pt>
                <c:pt idx="34">
                  <c:v>20.452667362446579</c:v>
                </c:pt>
                <c:pt idx="35">
                  <c:v>20.452667362446579</c:v>
                </c:pt>
                <c:pt idx="36">
                  <c:v>20.452667362446579</c:v>
                </c:pt>
              </c:numCache>
            </c:numRef>
          </c:yVal>
        </c:ser>
        <c:axId val="160346880"/>
        <c:axId val="160349184"/>
      </c:scatterChart>
      <c:valAx>
        <c:axId val="160346880"/>
        <c:scaling>
          <c:orientation val="minMax"/>
          <c:min val="0"/>
        </c:scaling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Quantity per Unit of Time</a:t>
                </a:r>
              </a:p>
            </c:rich>
          </c:tx>
          <c:layout>
            <c:manualLayout>
              <c:xMode val="edge"/>
              <c:yMode val="edge"/>
              <c:x val="0.39470546052584032"/>
              <c:y val="0.8939994333332881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0349184"/>
        <c:crosses val="autoZero"/>
        <c:crossBetween val="midCat"/>
      </c:valAx>
      <c:valAx>
        <c:axId val="160349184"/>
        <c:scaling>
          <c:orientation val="minMax"/>
          <c:max val="4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Price</a:t>
                </a:r>
              </a:p>
            </c:rich>
          </c:tx>
          <c:layout>
            <c:manualLayout>
              <c:xMode val="edge"/>
              <c:yMode val="edge"/>
              <c:x val="2.6313697368389354E-2"/>
              <c:y val="0.449776112422337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034688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2236944976687096"/>
          <c:y val="8.9367622698382596E-2"/>
          <c:w val="0.81510497895559808"/>
          <c:h val="0.67369438649549951"/>
        </c:manualLayout>
      </c:layout>
      <c:scatterChart>
        <c:scatterStyle val="lineMarker"/>
        <c:ser>
          <c:idx val="0"/>
          <c:order val="0"/>
          <c:tx>
            <c:v>Series 1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Sheet1!$A$48:$A$84</c:f>
              <c:numCache>
                <c:formatCode>General</c:formatCode>
                <c:ptCount val="37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  <c:pt idx="17">
                  <c:v>850</c:v>
                </c:pt>
                <c:pt idx="18">
                  <c:v>900</c:v>
                </c:pt>
                <c:pt idx="19">
                  <c:v>950</c:v>
                </c:pt>
                <c:pt idx="20">
                  <c:v>1000</c:v>
                </c:pt>
                <c:pt idx="21">
                  <c:v>1050</c:v>
                </c:pt>
                <c:pt idx="22">
                  <c:v>1100</c:v>
                </c:pt>
                <c:pt idx="23">
                  <c:v>1150</c:v>
                </c:pt>
                <c:pt idx="24">
                  <c:v>1200</c:v>
                </c:pt>
                <c:pt idx="25">
                  <c:v>1250</c:v>
                </c:pt>
                <c:pt idx="26">
                  <c:v>1300</c:v>
                </c:pt>
                <c:pt idx="27">
                  <c:v>1350</c:v>
                </c:pt>
                <c:pt idx="28">
                  <c:v>1400</c:v>
                </c:pt>
                <c:pt idx="29">
                  <c:v>1450</c:v>
                </c:pt>
                <c:pt idx="30">
                  <c:v>1500</c:v>
                </c:pt>
                <c:pt idx="31">
                  <c:v>1550</c:v>
                </c:pt>
                <c:pt idx="32">
                  <c:v>1600</c:v>
                </c:pt>
                <c:pt idx="33">
                  <c:v>1650</c:v>
                </c:pt>
                <c:pt idx="34">
                  <c:v>1700</c:v>
                </c:pt>
                <c:pt idx="35">
                  <c:v>1750</c:v>
                </c:pt>
                <c:pt idx="36">
                  <c:v>1800</c:v>
                </c:pt>
              </c:numCache>
            </c:numRef>
          </c:xVal>
          <c:yVal>
            <c:numRef>
              <c:f>Sheet1!$C$48:$C$84</c:f>
              <c:numCache>
                <c:formatCode>0.00</c:formatCode>
                <c:ptCount val="37"/>
                <c:pt idx="0">
                  <c:v>35.230874813178247</c:v>
                </c:pt>
                <c:pt idx="1">
                  <c:v>34.230874813178247</c:v>
                </c:pt>
                <c:pt idx="2">
                  <c:v>33.230874813178247</c:v>
                </c:pt>
                <c:pt idx="3">
                  <c:v>32.230874813178247</c:v>
                </c:pt>
                <c:pt idx="4">
                  <c:v>31.230874813178243</c:v>
                </c:pt>
                <c:pt idx="5">
                  <c:v>30.230874813178243</c:v>
                </c:pt>
                <c:pt idx="6">
                  <c:v>29.230874813178243</c:v>
                </c:pt>
                <c:pt idx="7">
                  <c:v>28.230874813178243</c:v>
                </c:pt>
                <c:pt idx="8">
                  <c:v>27.230874813178243</c:v>
                </c:pt>
                <c:pt idx="9">
                  <c:v>26.230874813178243</c:v>
                </c:pt>
                <c:pt idx="10">
                  <c:v>25.230874813178243</c:v>
                </c:pt>
                <c:pt idx="11">
                  <c:v>24.230874813178243</c:v>
                </c:pt>
                <c:pt idx="12">
                  <c:v>23.230874813178243</c:v>
                </c:pt>
                <c:pt idx="13">
                  <c:v>22.230874813178243</c:v>
                </c:pt>
                <c:pt idx="14">
                  <c:v>21.230874813178243</c:v>
                </c:pt>
                <c:pt idx="15">
                  <c:v>20.230874813178243</c:v>
                </c:pt>
                <c:pt idx="16">
                  <c:v>19.230874813178243</c:v>
                </c:pt>
                <c:pt idx="17">
                  <c:v>18.230874813178243</c:v>
                </c:pt>
                <c:pt idx="18">
                  <c:v>17.230874813178243</c:v>
                </c:pt>
                <c:pt idx="19">
                  <c:v>16.230874813178243</c:v>
                </c:pt>
                <c:pt idx="20">
                  <c:v>15.230874813178243</c:v>
                </c:pt>
                <c:pt idx="21">
                  <c:v>14.230874813178243</c:v>
                </c:pt>
                <c:pt idx="22">
                  <c:v>13.230874813178243</c:v>
                </c:pt>
                <c:pt idx="23">
                  <c:v>12.230874813178243</c:v>
                </c:pt>
                <c:pt idx="24">
                  <c:v>11.230874813178243</c:v>
                </c:pt>
                <c:pt idx="25">
                  <c:v>10.230874813178243</c:v>
                </c:pt>
                <c:pt idx="26">
                  <c:v>9.230874813178243</c:v>
                </c:pt>
                <c:pt idx="27">
                  <c:v>8.230874813178243</c:v>
                </c:pt>
                <c:pt idx="28">
                  <c:v>7.230874813178243</c:v>
                </c:pt>
                <c:pt idx="29">
                  <c:v>6.230874813178243</c:v>
                </c:pt>
                <c:pt idx="30">
                  <c:v>5.230874813178243</c:v>
                </c:pt>
                <c:pt idx="31">
                  <c:v>4.230874813178243</c:v>
                </c:pt>
                <c:pt idx="32">
                  <c:v>3.230874813178243</c:v>
                </c:pt>
                <c:pt idx="33">
                  <c:v>2.2308748131782434</c:v>
                </c:pt>
                <c:pt idx="34">
                  <c:v>1.2308748131782434</c:v>
                </c:pt>
                <c:pt idx="35">
                  <c:v>0.2308748131782434</c:v>
                </c:pt>
                <c:pt idx="36">
                  <c:v>-0.76912518682175657</c:v>
                </c:pt>
              </c:numCache>
            </c:numRef>
          </c:yVal>
        </c:ser>
        <c:ser>
          <c:idx val="1"/>
          <c:order val="1"/>
          <c:tx>
            <c:v>Series 2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Sheet1!$A$48:$A$84</c:f>
              <c:numCache>
                <c:formatCode>General</c:formatCode>
                <c:ptCount val="37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  <c:pt idx="17">
                  <c:v>850</c:v>
                </c:pt>
                <c:pt idx="18">
                  <c:v>900</c:v>
                </c:pt>
                <c:pt idx="19">
                  <c:v>950</c:v>
                </c:pt>
                <c:pt idx="20">
                  <c:v>1000</c:v>
                </c:pt>
                <c:pt idx="21">
                  <c:v>1050</c:v>
                </c:pt>
                <c:pt idx="22">
                  <c:v>1100</c:v>
                </c:pt>
                <c:pt idx="23">
                  <c:v>1150</c:v>
                </c:pt>
                <c:pt idx="24">
                  <c:v>1200</c:v>
                </c:pt>
                <c:pt idx="25">
                  <c:v>1250</c:v>
                </c:pt>
                <c:pt idx="26">
                  <c:v>1300</c:v>
                </c:pt>
                <c:pt idx="27">
                  <c:v>1350</c:v>
                </c:pt>
                <c:pt idx="28">
                  <c:v>1400</c:v>
                </c:pt>
                <c:pt idx="29">
                  <c:v>1450</c:v>
                </c:pt>
                <c:pt idx="30">
                  <c:v>1500</c:v>
                </c:pt>
                <c:pt idx="31">
                  <c:v>1550</c:v>
                </c:pt>
                <c:pt idx="32">
                  <c:v>1600</c:v>
                </c:pt>
                <c:pt idx="33">
                  <c:v>1650</c:v>
                </c:pt>
                <c:pt idx="34">
                  <c:v>1700</c:v>
                </c:pt>
                <c:pt idx="35">
                  <c:v>1750</c:v>
                </c:pt>
                <c:pt idx="36">
                  <c:v>1800</c:v>
                </c:pt>
              </c:numCache>
            </c:numRef>
          </c:xVal>
          <c:yVal>
            <c:numRef>
              <c:f>Sheet1!$D$48:$D$84</c:f>
              <c:numCache>
                <c:formatCode>0.00</c:formatCode>
                <c:ptCount val="37"/>
                <c:pt idx="0">
                  <c:v>-5.0348977117555211</c:v>
                </c:pt>
                <c:pt idx="1">
                  <c:v>-4.0348977117555211</c:v>
                </c:pt>
                <c:pt idx="2">
                  <c:v>-3.0348977117555211</c:v>
                </c:pt>
                <c:pt idx="3">
                  <c:v>-2.0348977117555211</c:v>
                </c:pt>
                <c:pt idx="4">
                  <c:v>-1.0348977117555211</c:v>
                </c:pt>
                <c:pt idx="5">
                  <c:v>-3.4897711755521074E-2</c:v>
                </c:pt>
                <c:pt idx="6">
                  <c:v>0.96510228824447897</c:v>
                </c:pt>
                <c:pt idx="7">
                  <c:v>1.9651022882444789</c:v>
                </c:pt>
                <c:pt idx="8">
                  <c:v>2.9651022882444789</c:v>
                </c:pt>
                <c:pt idx="9">
                  <c:v>3.9651022882444789</c:v>
                </c:pt>
                <c:pt idx="10">
                  <c:v>4.9651022882444789</c:v>
                </c:pt>
                <c:pt idx="11">
                  <c:v>5.9651022882444797</c:v>
                </c:pt>
                <c:pt idx="12">
                  <c:v>6.9651022882444797</c:v>
                </c:pt>
                <c:pt idx="13">
                  <c:v>7.9651022882444797</c:v>
                </c:pt>
                <c:pt idx="14">
                  <c:v>8.9651022882444789</c:v>
                </c:pt>
                <c:pt idx="15">
                  <c:v>9.9651022882444789</c:v>
                </c:pt>
                <c:pt idx="16">
                  <c:v>10.965102288244479</c:v>
                </c:pt>
                <c:pt idx="17">
                  <c:v>11.965102288244479</c:v>
                </c:pt>
                <c:pt idx="18">
                  <c:v>12.965102288244479</c:v>
                </c:pt>
                <c:pt idx="19">
                  <c:v>13.965102288244479</c:v>
                </c:pt>
                <c:pt idx="20">
                  <c:v>14.965102288244479</c:v>
                </c:pt>
                <c:pt idx="21">
                  <c:v>15.965102288244479</c:v>
                </c:pt>
                <c:pt idx="22">
                  <c:v>16.965102288244481</c:v>
                </c:pt>
                <c:pt idx="23">
                  <c:v>17.965102288244481</c:v>
                </c:pt>
                <c:pt idx="24">
                  <c:v>18.965102288244481</c:v>
                </c:pt>
                <c:pt idx="25">
                  <c:v>19.965102288244481</c:v>
                </c:pt>
                <c:pt idx="26">
                  <c:v>20.965102288244481</c:v>
                </c:pt>
                <c:pt idx="27">
                  <c:v>21.965102288244481</c:v>
                </c:pt>
                <c:pt idx="28">
                  <c:v>22.965102288244481</c:v>
                </c:pt>
                <c:pt idx="29">
                  <c:v>23.965102288244481</c:v>
                </c:pt>
                <c:pt idx="30">
                  <c:v>24.965102288244481</c:v>
                </c:pt>
                <c:pt idx="31">
                  <c:v>25.965102288244481</c:v>
                </c:pt>
                <c:pt idx="32">
                  <c:v>26.965102288244481</c:v>
                </c:pt>
                <c:pt idx="33">
                  <c:v>27.965102288244481</c:v>
                </c:pt>
                <c:pt idx="34">
                  <c:v>28.965102288244481</c:v>
                </c:pt>
                <c:pt idx="35">
                  <c:v>29.965102288244481</c:v>
                </c:pt>
                <c:pt idx="36">
                  <c:v>30.965102288244481</c:v>
                </c:pt>
              </c:numCache>
            </c:numRef>
          </c:yVal>
        </c:ser>
        <c:ser>
          <c:idx val="2"/>
          <c:order val="2"/>
          <c:tx>
            <c:v>Series 3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Sheet1!$A$48:$A$84</c:f>
              <c:numCache>
                <c:formatCode>General</c:formatCode>
                <c:ptCount val="37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  <c:pt idx="17">
                  <c:v>850</c:v>
                </c:pt>
                <c:pt idx="18">
                  <c:v>900</c:v>
                </c:pt>
                <c:pt idx="19">
                  <c:v>950</c:v>
                </c:pt>
                <c:pt idx="20">
                  <c:v>1000</c:v>
                </c:pt>
                <c:pt idx="21">
                  <c:v>1050</c:v>
                </c:pt>
                <c:pt idx="22">
                  <c:v>1100</c:v>
                </c:pt>
                <c:pt idx="23">
                  <c:v>1150</c:v>
                </c:pt>
                <c:pt idx="24">
                  <c:v>1200</c:v>
                </c:pt>
                <c:pt idx="25">
                  <c:v>1250</c:v>
                </c:pt>
                <c:pt idx="26">
                  <c:v>1300</c:v>
                </c:pt>
                <c:pt idx="27">
                  <c:v>1350</c:v>
                </c:pt>
                <c:pt idx="28">
                  <c:v>1400</c:v>
                </c:pt>
                <c:pt idx="29">
                  <c:v>1450</c:v>
                </c:pt>
                <c:pt idx="30">
                  <c:v>1500</c:v>
                </c:pt>
                <c:pt idx="31">
                  <c:v>1550</c:v>
                </c:pt>
                <c:pt idx="32">
                  <c:v>1600</c:v>
                </c:pt>
                <c:pt idx="33">
                  <c:v>1650</c:v>
                </c:pt>
                <c:pt idx="34">
                  <c:v>1700</c:v>
                </c:pt>
                <c:pt idx="35">
                  <c:v>1750</c:v>
                </c:pt>
                <c:pt idx="36">
                  <c:v>1800</c:v>
                </c:pt>
              </c:numCache>
            </c:numRef>
          </c:xVal>
          <c:yVal>
            <c:numRef>
              <c:f>Sheet1!$E$48:$E$84</c:f>
              <c:numCache>
                <c:formatCode>0.00</c:formatCode>
                <c:ptCount val="37"/>
                <c:pt idx="0">
                  <c:v>20.452667362446579</c:v>
                </c:pt>
                <c:pt idx="1">
                  <c:v>20.452667362446579</c:v>
                </c:pt>
                <c:pt idx="2">
                  <c:v>20.452667362446579</c:v>
                </c:pt>
                <c:pt idx="3">
                  <c:v>20.452667362446579</c:v>
                </c:pt>
                <c:pt idx="4">
                  <c:v>20.452667362446579</c:v>
                </c:pt>
                <c:pt idx="5">
                  <c:v>20.452667362446579</c:v>
                </c:pt>
                <c:pt idx="6">
                  <c:v>20.452667362446579</c:v>
                </c:pt>
                <c:pt idx="7">
                  <c:v>20.452667362446579</c:v>
                </c:pt>
                <c:pt idx="8">
                  <c:v>20.452667362446579</c:v>
                </c:pt>
                <c:pt idx="9">
                  <c:v>20.452667362446579</c:v>
                </c:pt>
                <c:pt idx="10">
                  <c:v>20.452667362446579</c:v>
                </c:pt>
                <c:pt idx="11">
                  <c:v>20.452667362446579</c:v>
                </c:pt>
                <c:pt idx="12">
                  <c:v>20.452667362446579</c:v>
                </c:pt>
                <c:pt idx="13">
                  <c:v>20.452667362446579</c:v>
                </c:pt>
                <c:pt idx="14">
                  <c:v>20.452667362446579</c:v>
                </c:pt>
                <c:pt idx="15">
                  <c:v>20.452667362446579</c:v>
                </c:pt>
                <c:pt idx="16">
                  <c:v>20.452667362446579</c:v>
                </c:pt>
                <c:pt idx="17">
                  <c:v>20.452667362446579</c:v>
                </c:pt>
                <c:pt idx="18">
                  <c:v>20.452667362446579</c:v>
                </c:pt>
                <c:pt idx="19">
                  <c:v>20.452667362446579</c:v>
                </c:pt>
                <c:pt idx="20">
                  <c:v>20.452667362446579</c:v>
                </c:pt>
                <c:pt idx="21">
                  <c:v>20.452667362446579</c:v>
                </c:pt>
                <c:pt idx="22">
                  <c:v>20.452667362446579</c:v>
                </c:pt>
                <c:pt idx="23">
                  <c:v>20.452667362446579</c:v>
                </c:pt>
                <c:pt idx="24">
                  <c:v>20.452667362446579</c:v>
                </c:pt>
                <c:pt idx="25">
                  <c:v>20.452667362446579</c:v>
                </c:pt>
                <c:pt idx="26">
                  <c:v>20.452667362446579</c:v>
                </c:pt>
                <c:pt idx="27">
                  <c:v>20.452667362446579</c:v>
                </c:pt>
                <c:pt idx="28">
                  <c:v>20.452667362446579</c:v>
                </c:pt>
                <c:pt idx="29">
                  <c:v>20.452667362446579</c:v>
                </c:pt>
                <c:pt idx="30">
                  <c:v>20.452667362446579</c:v>
                </c:pt>
                <c:pt idx="31">
                  <c:v>20.452667362446579</c:v>
                </c:pt>
                <c:pt idx="32">
                  <c:v>20.452667362446579</c:v>
                </c:pt>
                <c:pt idx="33">
                  <c:v>20.452667362446579</c:v>
                </c:pt>
                <c:pt idx="34">
                  <c:v>20.452667362446579</c:v>
                </c:pt>
                <c:pt idx="35">
                  <c:v>20.452667362446579</c:v>
                </c:pt>
                <c:pt idx="36">
                  <c:v>20.452667362446579</c:v>
                </c:pt>
              </c:numCache>
            </c:numRef>
          </c:yVal>
        </c:ser>
        <c:axId val="52298112"/>
        <c:axId val="52299648"/>
      </c:scatterChart>
      <c:valAx>
        <c:axId val="52298112"/>
        <c:scaling>
          <c:orientation val="minMax"/>
          <c:min val="0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299648"/>
        <c:crosses val="autoZero"/>
        <c:crossBetween val="midCat"/>
      </c:valAx>
      <c:valAx>
        <c:axId val="52299648"/>
        <c:scaling>
          <c:orientation val="minMax"/>
          <c:min val="-0.11381700915080728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29811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7377571812249096"/>
          <c:y val="0.90398787575671624"/>
          <c:w val="0.51021838377373319"/>
          <c:h val="7.5618757667862191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Price after the Effect of the Loan Rate</a:t>
            </a:r>
          </a:p>
        </c:rich>
      </c:tx>
      <c:layout>
        <c:manualLayout>
          <c:xMode val="edge"/>
          <c:yMode val="edge"/>
          <c:x val="0.22525443934794179"/>
          <c:y val="3.819427608046161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926466818722858E-2"/>
          <c:y val="0.24826279452300049"/>
          <c:w val="0.87429265441828252"/>
          <c:h val="0.5805529964230165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SimData!$N$27:$N$46</c:f>
              <c:numCache>
                <c:formatCode>General</c:formatCode>
                <c:ptCount val="20"/>
                <c:pt idx="0" formatCode="0.000">
                  <c:v>12.331105423304626</c:v>
                </c:pt>
                <c:pt idx="1">
                  <c:v>12.957454594070027</c:v>
                </c:pt>
                <c:pt idx="2">
                  <c:v>13.583803764835428</c:v>
                </c:pt>
                <c:pt idx="3">
                  <c:v>14.21015293560083</c:v>
                </c:pt>
                <c:pt idx="4">
                  <c:v>14.836502106366231</c:v>
                </c:pt>
                <c:pt idx="5">
                  <c:v>15.462851277131632</c:v>
                </c:pt>
                <c:pt idx="6">
                  <c:v>16.089200447897035</c:v>
                </c:pt>
                <c:pt idx="7">
                  <c:v>16.715549618662436</c:v>
                </c:pt>
                <c:pt idx="8">
                  <c:v>17.341898789427837</c:v>
                </c:pt>
                <c:pt idx="9">
                  <c:v>17.968247960193239</c:v>
                </c:pt>
                <c:pt idx="10">
                  <c:v>18.59459713095864</c:v>
                </c:pt>
                <c:pt idx="11">
                  <c:v>19.220946301724041</c:v>
                </c:pt>
                <c:pt idx="12">
                  <c:v>19.847295472489442</c:v>
                </c:pt>
                <c:pt idx="13">
                  <c:v>20.473644643254843</c:v>
                </c:pt>
                <c:pt idx="14">
                  <c:v>21.099993814020245</c:v>
                </c:pt>
                <c:pt idx="15">
                  <c:v>21.726342984785646</c:v>
                </c:pt>
                <c:pt idx="16">
                  <c:v>22.352692155551047</c:v>
                </c:pt>
                <c:pt idx="17">
                  <c:v>22.979041326316448</c:v>
                </c:pt>
                <c:pt idx="18">
                  <c:v>23.605390497081849</c:v>
                </c:pt>
                <c:pt idx="19" formatCode="0.000">
                  <c:v>24.231739667847251</c:v>
                </c:pt>
              </c:numCache>
            </c:numRef>
          </c:cat>
          <c:val>
            <c:numRef>
              <c:f>SimData!$O$27:$O$46</c:f>
              <c:numCache>
                <c:formatCode>General</c:formatCode>
                <c:ptCount val="20"/>
                <c:pt idx="0">
                  <c:v>0.01</c:v>
                </c:pt>
                <c:pt idx="1">
                  <c:v>0.02</c:v>
                </c:pt>
                <c:pt idx="2">
                  <c:v>0</c:v>
                </c:pt>
                <c:pt idx="3">
                  <c:v>0.01</c:v>
                </c:pt>
                <c:pt idx="4">
                  <c:v>0.01</c:v>
                </c:pt>
                <c:pt idx="5">
                  <c:v>0.05</c:v>
                </c:pt>
                <c:pt idx="6">
                  <c:v>0.11</c:v>
                </c:pt>
                <c:pt idx="7">
                  <c:v>0.03</c:v>
                </c:pt>
                <c:pt idx="8">
                  <c:v>0.15</c:v>
                </c:pt>
                <c:pt idx="9">
                  <c:v>0.12</c:v>
                </c:pt>
                <c:pt idx="10">
                  <c:v>0.1</c:v>
                </c:pt>
                <c:pt idx="11">
                  <c:v>0.12</c:v>
                </c:pt>
                <c:pt idx="12">
                  <c:v>0.1</c:v>
                </c:pt>
                <c:pt idx="13">
                  <c:v>7.0000000000000007E-2</c:v>
                </c:pt>
                <c:pt idx="14">
                  <c:v>0.05</c:v>
                </c:pt>
                <c:pt idx="15">
                  <c:v>0.01</c:v>
                </c:pt>
                <c:pt idx="16">
                  <c:v>0.01</c:v>
                </c:pt>
                <c:pt idx="17">
                  <c:v>0</c:v>
                </c:pt>
                <c:pt idx="18">
                  <c:v>0.01</c:v>
                </c:pt>
                <c:pt idx="19">
                  <c:v>0.02</c:v>
                </c:pt>
              </c:numCache>
            </c:numRef>
          </c:val>
        </c:ser>
        <c:gapWidth val="0"/>
        <c:axId val="52327936"/>
        <c:axId val="52329472"/>
      </c:barChart>
      <c:catAx>
        <c:axId val="52327936"/>
        <c:scaling>
          <c:orientation val="minMax"/>
        </c:scaling>
        <c:axPos val="b"/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329472"/>
        <c:crosses val="autoZero"/>
        <c:auto val="1"/>
        <c:lblAlgn val="ctr"/>
        <c:lblOffset val="100"/>
        <c:tickLblSkip val="2"/>
        <c:tickMarkSkip val="1"/>
      </c:catAx>
      <c:valAx>
        <c:axId val="5232947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3279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Surplus Stocks in CCC</a:t>
            </a:r>
          </a:p>
        </c:rich>
      </c:tx>
      <c:layout>
        <c:manualLayout>
          <c:xMode val="edge"/>
          <c:yMode val="edge"/>
          <c:x val="0.3283369793885253"/>
          <c:y val="3.819427608046161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5446796333873637E-2"/>
          <c:y val="0.16805481475403111"/>
          <c:w val="0.87811052627163744"/>
          <c:h val="0.59965013446324733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SimData!$R$27:$R$46</c:f>
              <c:numCache>
                <c:formatCode>General</c:formatCode>
                <c:ptCount val="20"/>
                <c:pt idx="0" formatCode="0.000">
                  <c:v>-9.9999999747524271E-7</c:v>
                </c:pt>
                <c:pt idx="1">
                  <c:v>-8.9473683984626977E-7</c:v>
                </c:pt>
                <c:pt idx="2">
                  <c:v>-7.8947368221729683E-7</c:v>
                </c:pt>
                <c:pt idx="3">
                  <c:v>-6.8421052458832389E-7</c:v>
                </c:pt>
                <c:pt idx="4">
                  <c:v>-5.7894736695935095E-7</c:v>
                </c:pt>
                <c:pt idx="5">
                  <c:v>-4.7368420933037801E-7</c:v>
                </c:pt>
                <c:pt idx="6">
                  <c:v>-3.6842105170140507E-7</c:v>
                </c:pt>
                <c:pt idx="7">
                  <c:v>-2.6315789407243214E-7</c:v>
                </c:pt>
                <c:pt idx="8">
                  <c:v>-1.5789473644345922E-7</c:v>
                </c:pt>
                <c:pt idx="9">
                  <c:v>-5.2631578814486311E-8</c:v>
                </c:pt>
                <c:pt idx="10">
                  <c:v>5.2631578814486602E-8</c:v>
                </c:pt>
                <c:pt idx="11">
                  <c:v>1.5789473644345951E-7</c:v>
                </c:pt>
                <c:pt idx="12">
                  <c:v>2.6315789407243245E-7</c:v>
                </c:pt>
                <c:pt idx="13">
                  <c:v>3.6842105170140539E-7</c:v>
                </c:pt>
                <c:pt idx="14">
                  <c:v>4.7368420933037833E-7</c:v>
                </c:pt>
                <c:pt idx="15">
                  <c:v>5.7894736695935127E-7</c:v>
                </c:pt>
                <c:pt idx="16">
                  <c:v>6.8421052458832421E-7</c:v>
                </c:pt>
                <c:pt idx="17">
                  <c:v>7.8947368221729715E-7</c:v>
                </c:pt>
                <c:pt idx="18">
                  <c:v>8.9473683984627009E-7</c:v>
                </c:pt>
                <c:pt idx="19" formatCode="0.000">
                  <c:v>9.9999999747524271E-7</c:v>
                </c:pt>
              </c:numCache>
            </c:numRef>
          </c:cat>
          <c:val>
            <c:numRef>
              <c:f>SimData!$S$27:$S$46</c:f>
              <c:numCache>
                <c:formatCode>General</c:formatCode>
                <c:ptCount val="20"/>
                <c:pt idx="0">
                  <c:v>0.12</c:v>
                </c:pt>
                <c:pt idx="1">
                  <c:v>0.2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0.42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0.26</c:v>
                </c:pt>
              </c:numCache>
            </c:numRef>
          </c:val>
        </c:ser>
        <c:gapWidth val="0"/>
        <c:axId val="52349184"/>
        <c:axId val="65667072"/>
      </c:barChart>
      <c:catAx>
        <c:axId val="52349184"/>
        <c:scaling>
          <c:orientation val="minMax"/>
        </c:scaling>
        <c:axPos val="b"/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667072"/>
        <c:crosses val="autoZero"/>
        <c:auto val="1"/>
        <c:lblAlgn val="ctr"/>
        <c:lblOffset val="100"/>
        <c:tickLblSkip val="2"/>
        <c:tickMarkSkip val="1"/>
      </c:catAx>
      <c:valAx>
        <c:axId val="6566707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349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SimData!$V$2</c:f>
          <c:strCache>
            <c:ptCount val="1"/>
            <c:pt idx="0">
              <c:v>PDF Approximation</c:v>
            </c:pt>
          </c:strCache>
        </c:strRef>
      </c:tx>
      <c:layout>
        <c:manualLayout>
          <c:xMode val="edge"/>
          <c:yMode val="edge"/>
          <c:x val="0.35680227696189903"/>
          <c:y val="3.7628797789308131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6.1970921788119304E-2"/>
          <c:y val="0.20319550806226391"/>
          <c:w val="0.87886034535878288"/>
          <c:h val="0.53432892860817549"/>
        </c:manualLayout>
      </c:layout>
      <c:scatterChart>
        <c:scatterStyle val="smoothMarker"/>
        <c:ser>
          <c:idx val="0"/>
          <c:order val="0"/>
          <c:tx>
            <c:strRef>
              <c:f>SimData!$W$3</c:f>
              <c:strCache>
                <c:ptCount val="1"/>
                <c:pt idx="0">
                  <c:v>KOV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SimData!$W$12:$W$111</c:f>
              <c:numCache>
                <c:formatCode>0.000</c:formatCode>
                <c:ptCount val="100"/>
                <c:pt idx="0">
                  <c:v>12.331105423304626</c:v>
                </c:pt>
                <c:pt idx="1">
                  <c:v>12.451313850017177</c:v>
                </c:pt>
                <c:pt idx="2">
                  <c:v>12.571522276729729</c:v>
                </c:pt>
                <c:pt idx="3">
                  <c:v>12.69173070344228</c:v>
                </c:pt>
                <c:pt idx="4">
                  <c:v>12.811939130154832</c:v>
                </c:pt>
                <c:pt idx="5">
                  <c:v>12.932147556867383</c:v>
                </c:pt>
                <c:pt idx="6">
                  <c:v>13.052355983579934</c:v>
                </c:pt>
                <c:pt idx="7">
                  <c:v>13.172564410292486</c:v>
                </c:pt>
                <c:pt idx="8">
                  <c:v>13.292772837005037</c:v>
                </c:pt>
                <c:pt idx="9">
                  <c:v>13.412981263717588</c:v>
                </c:pt>
                <c:pt idx="10">
                  <c:v>13.53318969043014</c:v>
                </c:pt>
                <c:pt idx="11">
                  <c:v>13.653398117142691</c:v>
                </c:pt>
                <c:pt idx="12">
                  <c:v>13.773606543855243</c:v>
                </c:pt>
                <c:pt idx="13">
                  <c:v>13.893814970567794</c:v>
                </c:pt>
                <c:pt idx="14">
                  <c:v>14.014023397280345</c:v>
                </c:pt>
                <c:pt idx="15">
                  <c:v>14.134231823992897</c:v>
                </c:pt>
                <c:pt idx="16">
                  <c:v>14.254440250705448</c:v>
                </c:pt>
                <c:pt idx="17">
                  <c:v>14.374648677418</c:v>
                </c:pt>
                <c:pt idx="18">
                  <c:v>14.494857104130551</c:v>
                </c:pt>
                <c:pt idx="19">
                  <c:v>14.615065530843102</c:v>
                </c:pt>
                <c:pt idx="20">
                  <c:v>14.735273957555654</c:v>
                </c:pt>
                <c:pt idx="21">
                  <c:v>14.855482384268205</c:v>
                </c:pt>
                <c:pt idx="22">
                  <c:v>14.975690810980756</c:v>
                </c:pt>
                <c:pt idx="23">
                  <c:v>15.095899237693308</c:v>
                </c:pt>
                <c:pt idx="24">
                  <c:v>15.216107664405859</c:v>
                </c:pt>
                <c:pt idx="25">
                  <c:v>15.336316091118411</c:v>
                </c:pt>
                <c:pt idx="26">
                  <c:v>15.456524517830962</c:v>
                </c:pt>
                <c:pt idx="27">
                  <c:v>15.576732944543513</c:v>
                </c:pt>
                <c:pt idx="28">
                  <c:v>15.696941371256065</c:v>
                </c:pt>
                <c:pt idx="29">
                  <c:v>15.817149797968616</c:v>
                </c:pt>
                <c:pt idx="30">
                  <c:v>15.937358224681168</c:v>
                </c:pt>
                <c:pt idx="31">
                  <c:v>16.057566651393721</c:v>
                </c:pt>
                <c:pt idx="32">
                  <c:v>16.177775078106272</c:v>
                </c:pt>
                <c:pt idx="33">
                  <c:v>16.297983504818824</c:v>
                </c:pt>
                <c:pt idx="34">
                  <c:v>16.418191931531375</c:v>
                </c:pt>
                <c:pt idx="35">
                  <c:v>16.538400358243926</c:v>
                </c:pt>
                <c:pt idx="36">
                  <c:v>16.658608784956478</c:v>
                </c:pt>
                <c:pt idx="37">
                  <c:v>16.778817211669029</c:v>
                </c:pt>
                <c:pt idx="38">
                  <c:v>16.89902563838158</c:v>
                </c:pt>
                <c:pt idx="39">
                  <c:v>17.019234065094132</c:v>
                </c:pt>
                <c:pt idx="40">
                  <c:v>17.139442491806683</c:v>
                </c:pt>
                <c:pt idx="41">
                  <c:v>17.259650918519235</c:v>
                </c:pt>
                <c:pt idx="42">
                  <c:v>17.379859345231786</c:v>
                </c:pt>
                <c:pt idx="43">
                  <c:v>17.500067771944337</c:v>
                </c:pt>
                <c:pt idx="44">
                  <c:v>17.620276198656889</c:v>
                </c:pt>
                <c:pt idx="45">
                  <c:v>17.74048462536944</c:v>
                </c:pt>
                <c:pt idx="46">
                  <c:v>17.860693052081992</c:v>
                </c:pt>
                <c:pt idx="47">
                  <c:v>17.980901478794543</c:v>
                </c:pt>
                <c:pt idx="48">
                  <c:v>18.101109905507094</c:v>
                </c:pt>
                <c:pt idx="49">
                  <c:v>18.221318332219646</c:v>
                </c:pt>
                <c:pt idx="50">
                  <c:v>18.341526758932197</c:v>
                </c:pt>
                <c:pt idx="51">
                  <c:v>18.461735185644748</c:v>
                </c:pt>
                <c:pt idx="52">
                  <c:v>18.5819436123573</c:v>
                </c:pt>
                <c:pt idx="53">
                  <c:v>18.702152039069851</c:v>
                </c:pt>
                <c:pt idx="54">
                  <c:v>18.822360465782403</c:v>
                </c:pt>
                <c:pt idx="55">
                  <c:v>18.942568892494954</c:v>
                </c:pt>
                <c:pt idx="56">
                  <c:v>19.062777319207505</c:v>
                </c:pt>
                <c:pt idx="57">
                  <c:v>19.182985745920057</c:v>
                </c:pt>
                <c:pt idx="58">
                  <c:v>19.303194172632608</c:v>
                </c:pt>
                <c:pt idx="59">
                  <c:v>19.42340259934516</c:v>
                </c:pt>
                <c:pt idx="60">
                  <c:v>19.543611026057711</c:v>
                </c:pt>
                <c:pt idx="61">
                  <c:v>19.663819452770262</c:v>
                </c:pt>
                <c:pt idx="62">
                  <c:v>19.784027879482814</c:v>
                </c:pt>
                <c:pt idx="63">
                  <c:v>19.904236306195365</c:v>
                </c:pt>
                <c:pt idx="64">
                  <c:v>20.024444732907916</c:v>
                </c:pt>
                <c:pt idx="65">
                  <c:v>20.144653159620468</c:v>
                </c:pt>
                <c:pt idx="66">
                  <c:v>20.264861586333019</c:v>
                </c:pt>
                <c:pt idx="67">
                  <c:v>20.385070013045571</c:v>
                </c:pt>
                <c:pt idx="68">
                  <c:v>20.505278439758122</c:v>
                </c:pt>
                <c:pt idx="69">
                  <c:v>20.625486866470673</c:v>
                </c:pt>
                <c:pt idx="70">
                  <c:v>20.745695293183225</c:v>
                </c:pt>
                <c:pt idx="71">
                  <c:v>20.865903719895776</c:v>
                </c:pt>
                <c:pt idx="72">
                  <c:v>20.986112146608328</c:v>
                </c:pt>
                <c:pt idx="73">
                  <c:v>21.106320573320879</c:v>
                </c:pt>
                <c:pt idx="74">
                  <c:v>21.22652900003343</c:v>
                </c:pt>
                <c:pt idx="75">
                  <c:v>21.346737426745982</c:v>
                </c:pt>
                <c:pt idx="76">
                  <c:v>21.466945853458533</c:v>
                </c:pt>
                <c:pt idx="77">
                  <c:v>21.587154280171085</c:v>
                </c:pt>
                <c:pt idx="78">
                  <c:v>21.707362706883636</c:v>
                </c:pt>
                <c:pt idx="79">
                  <c:v>21.827571133596187</c:v>
                </c:pt>
                <c:pt idx="80">
                  <c:v>21.947779560308739</c:v>
                </c:pt>
                <c:pt idx="81">
                  <c:v>22.06798798702129</c:v>
                </c:pt>
                <c:pt idx="82">
                  <c:v>22.188196413733841</c:v>
                </c:pt>
                <c:pt idx="83">
                  <c:v>22.308404840446393</c:v>
                </c:pt>
                <c:pt idx="84">
                  <c:v>22.428613267158944</c:v>
                </c:pt>
                <c:pt idx="85">
                  <c:v>22.548821693871496</c:v>
                </c:pt>
                <c:pt idx="86">
                  <c:v>22.669030120584047</c:v>
                </c:pt>
                <c:pt idx="87">
                  <c:v>22.789238547296598</c:v>
                </c:pt>
                <c:pt idx="88">
                  <c:v>22.90944697400915</c:v>
                </c:pt>
                <c:pt idx="89">
                  <c:v>23.029655400721701</c:v>
                </c:pt>
                <c:pt idx="90">
                  <c:v>23.149863827434253</c:v>
                </c:pt>
                <c:pt idx="91">
                  <c:v>23.270072254146804</c:v>
                </c:pt>
                <c:pt idx="92">
                  <c:v>23.390280680859355</c:v>
                </c:pt>
                <c:pt idx="93">
                  <c:v>23.510489107571907</c:v>
                </c:pt>
                <c:pt idx="94">
                  <c:v>23.630697534284458</c:v>
                </c:pt>
                <c:pt idx="95">
                  <c:v>23.750905960997009</c:v>
                </c:pt>
                <c:pt idx="96">
                  <c:v>23.871114387709561</c:v>
                </c:pt>
                <c:pt idx="97">
                  <c:v>23.991322814422112</c:v>
                </c:pt>
                <c:pt idx="98">
                  <c:v>24.111531241134664</c:v>
                </c:pt>
                <c:pt idx="99">
                  <c:v>24.231739667847215</c:v>
                </c:pt>
              </c:numCache>
            </c:numRef>
          </c:xVal>
          <c:yVal>
            <c:numRef>
              <c:f>SimData!$X$12:$X$111</c:f>
              <c:numCache>
                <c:formatCode>0.000</c:formatCode>
                <c:ptCount val="100"/>
                <c:pt idx="0">
                  <c:v>1.4594949909158212E-2</c:v>
                </c:pt>
                <c:pt idx="1">
                  <c:v>1.5168213962619049E-2</c:v>
                </c:pt>
                <c:pt idx="2">
                  <c:v>1.5547300754386076E-2</c:v>
                </c:pt>
                <c:pt idx="3">
                  <c:v>1.5756254874519041E-2</c:v>
                </c:pt>
                <c:pt idx="4">
                  <c:v>1.5839902138507386E-2</c:v>
                </c:pt>
                <c:pt idx="5">
                  <c:v>1.5862082403680134E-2</c:v>
                </c:pt>
                <c:pt idx="6">
                  <c:v>1.5902417235176491E-2</c:v>
                </c:pt>
                <c:pt idx="7">
                  <c:v>1.6052043365462915E-2</c:v>
                </c:pt>
                <c:pt idx="8">
                  <c:v>1.6408800689197815E-2</c:v>
                </c:pt>
                <c:pt idx="9">
                  <c:v>1.7072313927091992E-2</c:v>
                </c:pt>
                <c:pt idx="10">
                  <c:v>1.8139268206368811E-2</c:v>
                </c:pt>
                <c:pt idx="11">
                  <c:v>1.9698992411797765E-2</c:v>
                </c:pt>
                <c:pt idx="12">
                  <c:v>2.1829286949925801E-2</c:v>
                </c:pt>
                <c:pt idx="13">
                  <c:v>2.4592322943274479E-2</c:v>
                </c:pt>
                <c:pt idx="14">
                  <c:v>2.8030442868601641E-2</c:v>
                </c:pt>
                <c:pt idx="15">
                  <c:v>3.2161826319240361E-2</c:v>
                </c:pt>
                <c:pt idx="16">
                  <c:v>3.6976231224469455E-2</c:v>
                </c:pt>
                <c:pt idx="17">
                  <c:v>4.2431326080059902E-2</c:v>
                </c:pt>
                <c:pt idx="18">
                  <c:v>4.8450409569540477E-2</c:v>
                </c:pt>
                <c:pt idx="19">
                  <c:v>5.4922475780027388E-2</c:v>
                </c:pt>
                <c:pt idx="20">
                  <c:v>6.1705542662982005E-2</c:v>
                </c:pt>
                <c:pt idx="21">
                  <c:v>6.8633870364322877E-2</c:v>
                </c:pt>
                <c:pt idx="22">
                  <c:v>7.5529160975500581E-2</c:v>
                </c:pt>
                <c:pt idx="23">
                  <c:v>8.2215121647385217E-2</c:v>
                </c:pt>
                <c:pt idx="24">
                  <c:v>8.8534015258977264E-2</c:v>
                </c:pt>
                <c:pt idx="25">
                  <c:v>9.4363178431777592E-2</c:v>
                </c:pt>
                <c:pt idx="26">
                  <c:v>9.9629118067980665E-2</c:v>
                </c:pt>
                <c:pt idx="27">
                  <c:v>0.10431682879999611</c:v>
                </c:pt>
                <c:pt idx="28">
                  <c:v>0.10847245542858103</c:v>
                </c:pt>
                <c:pt idx="29">
                  <c:v>0.11219831300817934</c:v>
                </c:pt>
                <c:pt idx="30">
                  <c:v>0.11564043514860801</c:v>
                </c:pt>
                <c:pt idx="31">
                  <c:v>0.11897004028004134</c:v>
                </c:pt>
                <c:pt idx="32">
                  <c:v>0.12236135012109205</c:v>
                </c:pt>
                <c:pt idx="33">
                  <c:v>0.12596885271077815</c:v>
                </c:pt>
                <c:pt idx="34">
                  <c:v>0.12990723557648959</c:v>
                </c:pt>
                <c:pt idx="35">
                  <c:v>0.13423679052420395</c:v>
                </c:pt>
                <c:pt idx="36">
                  <c:v>0.13895619221588884</c:v>
                </c:pt>
                <c:pt idx="37">
                  <c:v>0.14400335584786247</c:v>
                </c:pt>
                <c:pt idx="38">
                  <c:v>0.14926381712528936</c:v>
                </c:pt>
                <c:pt idx="39">
                  <c:v>0.15458498452035643</c:v>
                </c:pt>
                <c:pt idx="40">
                  <c:v>0.15979387496191283</c:v>
                </c:pt>
                <c:pt idx="41">
                  <c:v>0.16471566023804565</c:v>
                </c:pt>
                <c:pt idx="42">
                  <c:v>0.1691905246100569</c:v>
                </c:pt>
                <c:pt idx="43">
                  <c:v>0.1730868783549562</c:v>
                </c:pt>
                <c:pt idx="44">
                  <c:v>0.17630974216052817</c:v>
                </c:pt>
                <c:pt idx="45">
                  <c:v>0.17880394829221385</c:v>
                </c:pt>
                <c:pt idx="46">
                  <c:v>0.18055254826529396</c:v>
                </c:pt>
                <c:pt idx="47">
                  <c:v>0.18157136978978491</c:v>
                </c:pt>
                <c:pt idx="48">
                  <c:v>0.18190098079535727</c:v>
                </c:pt>
                <c:pt idx="49">
                  <c:v>0.18159740141736685</c:v>
                </c:pt>
                <c:pt idx="50">
                  <c:v>0.18072280082378847</c:v>
                </c:pt>
                <c:pt idx="51">
                  <c:v>0.17933718885609165</c:v>
                </c:pt>
                <c:pt idx="52">
                  <c:v>0.17749182733648955</c:v>
                </c:pt>
                <c:pt idx="53">
                  <c:v>0.17522479425400447</c:v>
                </c:pt>
                <c:pt idx="54">
                  <c:v>0.17255886830822165</c:v>
                </c:pt>
                <c:pt idx="55">
                  <c:v>0.16950167528108928</c:v>
                </c:pt>
                <c:pt idx="56">
                  <c:v>0.16604785224058483</c:v>
                </c:pt>
                <c:pt idx="57">
                  <c:v>0.1621828362173566</c:v>
                </c:pt>
                <c:pt idx="58">
                  <c:v>0.15788776811567101</c:v>
                </c:pt>
                <c:pt idx="59">
                  <c:v>0.15314492361173249</c:v>
                </c:pt>
                <c:pt idx="60">
                  <c:v>0.14794305020315374</c:v>
                </c:pt>
                <c:pt idx="61">
                  <c:v>0.14228201533843798</c:v>
                </c:pt>
                <c:pt idx="62">
                  <c:v>0.13617626271578115</c:v>
                </c:pt>
                <c:pt idx="63">
                  <c:v>0.12965673011504389</c:v>
                </c:pt>
                <c:pt idx="64">
                  <c:v>0.12277108598389844</c:v>
                </c:pt>
                <c:pt idx="65">
                  <c:v>0.11558236324743069</c:v>
                </c:pt>
                <c:pt idx="66">
                  <c:v>0.10816626926421861</c:v>
                </c:pt>
                <c:pt idx="67">
                  <c:v>0.10060759375982853</c:v>
                </c:pt>
                <c:pt idx="68">
                  <c:v>9.2996196899591863E-2</c:v>
                </c:pt>
                <c:pt idx="69">
                  <c:v>8.5423031702644453E-2</c:v>
                </c:pt>
                <c:pt idx="70">
                  <c:v>7.7976554389786554E-2</c:v>
                </c:pt>
                <c:pt idx="71">
                  <c:v>7.0739735436527562E-2</c:v>
                </c:pt>
                <c:pt idx="72">
                  <c:v>6.3787742453072005E-2</c:v>
                </c:pt>
                <c:pt idx="73">
                  <c:v>5.7186257970482358E-2</c:v>
                </c:pt>
                <c:pt idx="74">
                  <c:v>5.0990340353008701E-2</c:v>
                </c:pt>
                <c:pt idx="75">
                  <c:v>4.5243734478279438E-2</c:v>
                </c:pt>
                <c:pt idx="76">
                  <c:v>3.9978573203642627E-2</c:v>
                </c:pt>
                <c:pt idx="77">
                  <c:v>3.5215453937241042E-2</c:v>
                </c:pt>
                <c:pt idx="78">
                  <c:v>3.0963900548853767E-2</c:v>
                </c:pt>
                <c:pt idx="79">
                  <c:v>2.7223213196751462E-2</c:v>
                </c:pt>
                <c:pt idx="80">
                  <c:v>2.3983666535965096E-2</c:v>
                </c:pt>
                <c:pt idx="81">
                  <c:v>2.1227954161641669E-2</c:v>
                </c:pt>
                <c:pt idx="82">
                  <c:v>1.8932717212181462E-2</c:v>
                </c:pt>
                <c:pt idx="83">
                  <c:v>1.7069961793971373E-2</c:v>
                </c:pt>
                <c:pt idx="84">
                  <c:v>1.5608179837350447E-2</c:v>
                </c:pt>
                <c:pt idx="85">
                  <c:v>1.4513044893477064E-2</c:v>
                </c:pt>
                <c:pt idx="86">
                  <c:v>1.3747648141263707E-2</c:v>
                </c:pt>
                <c:pt idx="87">
                  <c:v>1.3272349760365031E-2</c:v>
                </c:pt>
                <c:pt idx="88">
                  <c:v>1.3044421456865655E-2</c:v>
                </c:pt>
                <c:pt idx="89">
                  <c:v>1.3017723956794762E-2</c:v>
                </c:pt>
                <c:pt idx="90">
                  <c:v>1.3142682832221945E-2</c:v>
                </c:pt>
                <c:pt idx="91">
                  <c:v>1.3366791652927474E-2</c:v>
                </c:pt>
                <c:pt idx="92">
                  <c:v>1.3635788420704545E-2</c:v>
                </c:pt>
                <c:pt idx="93">
                  <c:v>1.3895533637598996E-2</c:v>
                </c:pt>
                <c:pt idx="94">
                  <c:v>1.4094486063154039E-2</c:v>
                </c:pt>
                <c:pt idx="95">
                  <c:v>1.4186547498484223E-2</c:v>
                </c:pt>
                <c:pt idx="96">
                  <c:v>1.4133952203200486E-2</c:v>
                </c:pt>
                <c:pt idx="97">
                  <c:v>1.3909827369902235E-2</c:v>
                </c:pt>
                <c:pt idx="98">
                  <c:v>1.3500059484326133E-2</c:v>
                </c:pt>
                <c:pt idx="99">
                  <c:v>1.290416966258629E-2</c:v>
                </c:pt>
              </c:numCache>
            </c:numRef>
          </c:yVal>
        </c:ser>
        <c:ser>
          <c:idx val="1"/>
          <c:order val="1"/>
          <c:tx>
            <c:strRef>
              <c:f>SimData!$W$3</c:f>
              <c:strCache>
                <c:ptCount val="1"/>
                <c:pt idx="0">
                  <c:v>KOV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SimData!$X$10</c:f>
                <c:numCache>
                  <c:formatCode>General</c:formatCode>
                  <c:ptCount val="1"/>
                  <c:pt idx="0">
                    <c:v>0.18163853944475897</c:v>
                  </c:pt>
                </c:numCache>
              </c:numRef>
            </c:minus>
            <c:spPr>
              <a:ln w="381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SimData!$W$10</c:f>
              <c:numCache>
                <c:formatCode>0.000</c:formatCode>
                <c:ptCount val="1"/>
                <c:pt idx="0">
                  <c:v>17.993736608886866</c:v>
                </c:pt>
              </c:numCache>
            </c:numRef>
          </c:xVal>
          <c:yVal>
            <c:numRef>
              <c:f>SimData!$X$10</c:f>
              <c:numCache>
                <c:formatCode>0.000</c:formatCode>
                <c:ptCount val="1"/>
                <c:pt idx="0">
                  <c:v>0.18163853944475897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SimData!$W$3</c:f>
              <c:strCache>
                <c:ptCount val="1"/>
                <c:pt idx="0">
                  <c:v>KOV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SimData!$X$11</c:f>
                <c:numCache>
                  <c:formatCode>General</c:formatCode>
                  <c:ptCount val="1"/>
                  <c:pt idx="0">
                    <c:v>1.3610532639892443E-2</c:v>
                  </c:pt>
                </c:numCache>
              </c:numRef>
            </c:minus>
            <c:spPr>
              <a:ln w="381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SimData!$W$11</c:f>
              <c:numCache>
                <c:formatCode>0.000</c:formatCode>
                <c:ptCount val="1"/>
                <c:pt idx="0">
                  <c:v>23.379185524760452</c:v>
                </c:pt>
              </c:numCache>
            </c:numRef>
          </c:xVal>
          <c:yVal>
            <c:numRef>
              <c:f>SimData!$X$11</c:f>
              <c:numCache>
                <c:formatCode>0.000</c:formatCode>
                <c:ptCount val="1"/>
                <c:pt idx="0">
                  <c:v>1.3610532639892443E-2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SimData!$W$3</c:f>
              <c:strCache>
                <c:ptCount val="1"/>
                <c:pt idx="0">
                  <c:v>KOV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SimData!$X$9</c:f>
                <c:numCache>
                  <c:formatCode>General</c:formatCode>
                  <c:ptCount val="1"/>
                  <c:pt idx="0">
                    <c:v>1.5849237707107767E-2</c:v>
                  </c:pt>
                </c:numCache>
              </c:numRef>
            </c:minus>
            <c:spPr>
              <a:ln w="381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SimData!$W$9</c:f>
              <c:numCache>
                <c:formatCode>0.000</c:formatCode>
                <c:ptCount val="1"/>
                <c:pt idx="0">
                  <c:v>12.846033643137496</c:v>
                </c:pt>
              </c:numCache>
            </c:numRef>
          </c:xVal>
          <c:yVal>
            <c:numRef>
              <c:f>SimData!$X$9</c:f>
              <c:numCache>
                <c:formatCode>0.000</c:formatCode>
                <c:ptCount val="1"/>
                <c:pt idx="0">
                  <c:v>1.5849237707107767E-2</c:v>
                </c:pt>
              </c:numCache>
            </c:numRef>
          </c:yVal>
          <c:smooth val="1"/>
        </c:ser>
        <c:axId val="65714816"/>
        <c:axId val="65728896"/>
      </c:scatterChart>
      <c:valAx>
        <c:axId val="65714816"/>
        <c:scaling>
          <c:orientation val="minMax"/>
        </c:scaling>
        <c:axPos val="b"/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28896"/>
        <c:crosses val="autoZero"/>
        <c:crossBetween val="midCat"/>
      </c:valAx>
      <c:valAx>
        <c:axId val="65728896"/>
        <c:scaling>
          <c:orientation val="minMax"/>
          <c:min val="0"/>
        </c:scaling>
        <c:delete val="1"/>
        <c:axPos val="l"/>
        <c:numFmt formatCode="0.000" sourceLinked="1"/>
        <c:tickLblPos val="none"/>
        <c:crossAx val="6571481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44130807940024352"/>
          <c:y val="0.89556538738553348"/>
          <c:w val="0.12018603013453441"/>
          <c:h val="8.2783355136477887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361950</xdr:colOff>
      <xdr:row>3</xdr:row>
      <xdr:rowOff>47625</xdr:rowOff>
    </xdr:from>
    <xdr:to>
      <xdr:col>15</xdr:col>
      <xdr:colOff>152400</xdr:colOff>
      <xdr:row>24</xdr:row>
      <xdr:rowOff>19050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361950</xdr:colOff>
      <xdr:row>57</xdr:row>
      <xdr:rowOff>142875</xdr:rowOff>
    </xdr:from>
    <xdr:to>
      <xdr:col>15</xdr:col>
      <xdr:colOff>161925</xdr:colOff>
      <xdr:row>74</xdr:row>
      <xdr:rowOff>114300</xdr:rowOff>
    </xdr:to>
    <xdr:graphicFrame macro="">
      <xdr:nvGraphicFramePr>
        <xdr:cNvPr id="103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38100</xdr:rowOff>
    </xdr:from>
    <xdr:to>
      <xdr:col>15</xdr:col>
      <xdr:colOff>200025</xdr:colOff>
      <xdr:row>16</xdr:row>
      <xdr:rowOff>57150</xdr:rowOff>
    </xdr:to>
    <xdr:graphicFrame macro="">
      <xdr:nvGraphicFramePr>
        <xdr:cNvPr id="205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590550</xdr:colOff>
      <xdr:row>16</xdr:row>
      <xdr:rowOff>85725</xdr:rowOff>
    </xdr:from>
    <xdr:to>
      <xdr:col>15</xdr:col>
      <xdr:colOff>180975</xdr:colOff>
      <xdr:row>31</xdr:row>
      <xdr:rowOff>114300</xdr:rowOff>
    </xdr:to>
    <xdr:graphicFrame macro="">
      <xdr:nvGraphicFramePr>
        <xdr:cNvPr id="205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209550</xdr:colOff>
      <xdr:row>1</xdr:row>
      <xdr:rowOff>28575</xdr:rowOff>
    </xdr:from>
    <xdr:to>
      <xdr:col>23</xdr:col>
      <xdr:colOff>495300</xdr:colOff>
      <xdr:row>16</xdr:row>
      <xdr:rowOff>85725</xdr:rowOff>
    </xdr:to>
    <xdr:graphicFrame macro="">
      <xdr:nvGraphicFramePr>
        <xdr:cNvPr id="205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4"/>
  <sheetViews>
    <sheetView tabSelected="1" workbookViewId="0">
      <selection activeCell="A3" sqref="A3"/>
    </sheetView>
  </sheetViews>
  <sheetFormatPr defaultRowHeight="12.75"/>
  <sheetData>
    <row r="1" spans="1:5">
      <c r="A1" t="str">
        <f ca="1">_xll.WBNAME()</f>
        <v>Demand Supply Model Sim Solve Demo.xlsx</v>
      </c>
    </row>
    <row r="2" spans="1:5">
      <c r="A2" t="s">
        <v>39</v>
      </c>
    </row>
    <row r="3" spans="1:5">
      <c r="A3" t="s">
        <v>52</v>
      </c>
    </row>
    <row r="7" spans="1:5">
      <c r="A7" t="s">
        <v>37</v>
      </c>
    </row>
    <row r="8" spans="1:5">
      <c r="A8" t="s">
        <v>1</v>
      </c>
      <c r="B8" t="s">
        <v>2</v>
      </c>
      <c r="C8" t="s">
        <v>3</v>
      </c>
      <c r="D8" t="s">
        <v>5</v>
      </c>
      <c r="E8" t="s">
        <v>6</v>
      </c>
    </row>
    <row r="9" spans="1:5">
      <c r="A9" s="3">
        <v>1800</v>
      </c>
      <c r="B9" s="3">
        <v>-50</v>
      </c>
      <c r="C9" s="3">
        <v>100</v>
      </c>
      <c r="D9">
        <f ca="1">_xll.NORM()</f>
        <v>-0.38456259341087828</v>
      </c>
      <c r="E9">
        <f ca="1">C9*D9</f>
        <v>-38.456259341087829</v>
      </c>
    </row>
    <row r="10" spans="1:5">
      <c r="A10">
        <f ca="1">A9+E9</f>
        <v>1761.5437406589122</v>
      </c>
    </row>
    <row r="11" spans="1:5">
      <c r="A11" t="s">
        <v>38</v>
      </c>
    </row>
    <row r="12" spans="1:5">
      <c r="A12" t="s">
        <v>1</v>
      </c>
      <c r="B12" t="s">
        <v>2</v>
      </c>
      <c r="C12" t="s">
        <v>3</v>
      </c>
      <c r="D12" t="s">
        <v>5</v>
      </c>
      <c r="E12" t="str">
        <f>E8</f>
        <v>E - tilda</v>
      </c>
    </row>
    <row r="13" spans="1:5">
      <c r="A13" s="3">
        <v>0</v>
      </c>
      <c r="B13" s="3">
        <v>50</v>
      </c>
      <c r="C13" s="3">
        <v>200</v>
      </c>
      <c r="D13">
        <f ca="1">_xll.NORM()</f>
        <v>1.2587244279388803</v>
      </c>
      <c r="E13">
        <f ca="1">C13*D13</f>
        <v>251.74488558777605</v>
      </c>
    </row>
    <row r="14" spans="1:5">
      <c r="A14">
        <f ca="1">A13+E13</f>
        <v>251.74488558777605</v>
      </c>
    </row>
    <row r="16" spans="1:5">
      <c r="A16" t="s">
        <v>27</v>
      </c>
    </row>
    <row r="17" spans="1:3">
      <c r="B17" s="4">
        <v>0</v>
      </c>
    </row>
    <row r="19" spans="1:3">
      <c r="A19" t="s">
        <v>7</v>
      </c>
    </row>
    <row r="20" spans="1:3">
      <c r="B20">
        <v>20.452667362446579</v>
      </c>
      <c r="C20" t="str">
        <f ca="1">_xll.VFORMULA(B20)</f>
        <v>20.4526673624466</v>
      </c>
    </row>
    <row r="21" spans="1:3">
      <c r="A21" t="s">
        <v>36</v>
      </c>
    </row>
    <row r="22" spans="1:3">
      <c r="A22" s="3" t="s">
        <v>40</v>
      </c>
      <c r="B22">
        <f>IF(B20&lt;B17,B17,B20)</f>
        <v>20.452667362446579</v>
      </c>
      <c r="C22" t="str">
        <f ca="1">_xll.VFORMULA(B22)</f>
        <v>=IF(B20&lt;B17,B17,B20)</v>
      </c>
    </row>
    <row r="23" spans="1:3">
      <c r="A23" t="s">
        <v>31</v>
      </c>
    </row>
    <row r="24" spans="1:3">
      <c r="B24">
        <f ca="1">A10+B9*B22</f>
        <v>738.91037253658317</v>
      </c>
      <c r="C24" t="str">
        <f ca="1">_xll.VFORMULA(B24)</f>
        <v>=A10+B9*B22</v>
      </c>
    </row>
    <row r="25" spans="1:3">
      <c r="A25" t="s">
        <v>32</v>
      </c>
    </row>
    <row r="26" spans="1:3">
      <c r="B26">
        <f ca="1">A14+B13*B22</f>
        <v>1274.3782537101051</v>
      </c>
      <c r="C26" t="str">
        <f ca="1">_xll.VFORMULA(B26)</f>
        <v>=A14+B13*B22</v>
      </c>
    </row>
    <row r="27" spans="1:3">
      <c r="A27" t="s">
        <v>33</v>
      </c>
    </row>
    <row r="28" spans="1:3">
      <c r="A28" s="3" t="s">
        <v>40</v>
      </c>
      <c r="B28">
        <f ca="1">B26-B24</f>
        <v>535.46788117352196</v>
      </c>
      <c r="C28" t="str">
        <f ca="1">_xll.VFORMULA(B28)</f>
        <v>=B26-B24</v>
      </c>
    </row>
    <row r="47" spans="1:5">
      <c r="A47" t="s">
        <v>8</v>
      </c>
      <c r="C47" t="s">
        <v>0</v>
      </c>
      <c r="D47" t="s">
        <v>4</v>
      </c>
      <c r="E47" t="s">
        <v>10</v>
      </c>
    </row>
    <row r="48" spans="1:5">
      <c r="A48">
        <v>0</v>
      </c>
      <c r="C48" s="1">
        <f ca="1">(A48-$A$9-$E$9)/($B$9)</f>
        <v>35.230874813178247</v>
      </c>
      <c r="D48" s="1">
        <f ca="1">(A48-$A$13-$E$13)/$B$13</f>
        <v>-5.0348977117555211</v>
      </c>
      <c r="E48" s="1">
        <f>$B$22</f>
        <v>20.452667362446579</v>
      </c>
    </row>
    <row r="49" spans="1:5">
      <c r="A49">
        <v>50</v>
      </c>
      <c r="C49" s="1">
        <f t="shared" ref="C49:C84" ca="1" si="0">(A49-$A$9-$E$9)/($B$9)</f>
        <v>34.230874813178247</v>
      </c>
      <c r="D49" s="1">
        <f t="shared" ref="D49:D84" ca="1" si="1">(A49-$A$13-$E$13)/$B$13</f>
        <v>-4.0348977117555211</v>
      </c>
      <c r="E49" s="1">
        <f t="shared" ref="E49:E84" si="2">$B$22</f>
        <v>20.452667362446579</v>
      </c>
    </row>
    <row r="50" spans="1:5">
      <c r="A50">
        <v>100</v>
      </c>
      <c r="C50" s="1">
        <f t="shared" ca="1" si="0"/>
        <v>33.230874813178247</v>
      </c>
      <c r="D50" s="1">
        <f t="shared" ca="1" si="1"/>
        <v>-3.0348977117555211</v>
      </c>
      <c r="E50" s="1">
        <f t="shared" si="2"/>
        <v>20.452667362446579</v>
      </c>
    </row>
    <row r="51" spans="1:5">
      <c r="A51">
        <v>150</v>
      </c>
      <c r="C51" s="1">
        <f t="shared" ca="1" si="0"/>
        <v>32.230874813178247</v>
      </c>
      <c r="D51" s="1">
        <f t="shared" ca="1" si="1"/>
        <v>-2.0348977117555211</v>
      </c>
      <c r="E51" s="1">
        <f t="shared" si="2"/>
        <v>20.452667362446579</v>
      </c>
    </row>
    <row r="52" spans="1:5">
      <c r="A52">
        <v>200</v>
      </c>
      <c r="C52" s="1">
        <f t="shared" ca="1" si="0"/>
        <v>31.230874813178243</v>
      </c>
      <c r="D52" s="1">
        <f t="shared" ca="1" si="1"/>
        <v>-1.0348977117555211</v>
      </c>
      <c r="E52" s="1">
        <f t="shared" si="2"/>
        <v>20.452667362446579</v>
      </c>
    </row>
    <row r="53" spans="1:5">
      <c r="A53">
        <v>250</v>
      </c>
      <c r="C53" s="1">
        <f t="shared" ca="1" si="0"/>
        <v>30.230874813178243</v>
      </c>
      <c r="D53" s="1">
        <f t="shared" ca="1" si="1"/>
        <v>-3.4897711755521074E-2</v>
      </c>
      <c r="E53" s="1">
        <f t="shared" si="2"/>
        <v>20.452667362446579</v>
      </c>
    </row>
    <row r="54" spans="1:5">
      <c r="A54">
        <v>300</v>
      </c>
      <c r="C54" s="1">
        <f t="shared" ca="1" si="0"/>
        <v>29.230874813178243</v>
      </c>
      <c r="D54" s="1">
        <f t="shared" ca="1" si="1"/>
        <v>0.96510228824447897</v>
      </c>
      <c r="E54" s="1">
        <f t="shared" si="2"/>
        <v>20.452667362446579</v>
      </c>
    </row>
    <row r="55" spans="1:5">
      <c r="A55">
        <v>350</v>
      </c>
      <c r="C55" s="1">
        <f t="shared" ca="1" si="0"/>
        <v>28.230874813178243</v>
      </c>
      <c r="D55" s="1">
        <f t="shared" ca="1" si="1"/>
        <v>1.9651022882444789</v>
      </c>
      <c r="E55" s="1">
        <f t="shared" si="2"/>
        <v>20.452667362446579</v>
      </c>
    </row>
    <row r="56" spans="1:5">
      <c r="A56">
        <v>400</v>
      </c>
      <c r="C56" s="1">
        <f t="shared" ca="1" si="0"/>
        <v>27.230874813178243</v>
      </c>
      <c r="D56" s="1">
        <f t="shared" ca="1" si="1"/>
        <v>2.9651022882444789</v>
      </c>
      <c r="E56" s="1">
        <f t="shared" si="2"/>
        <v>20.452667362446579</v>
      </c>
    </row>
    <row r="57" spans="1:5">
      <c r="A57">
        <v>450</v>
      </c>
      <c r="C57" s="1">
        <f t="shared" ca="1" si="0"/>
        <v>26.230874813178243</v>
      </c>
      <c r="D57" s="1">
        <f t="shared" ca="1" si="1"/>
        <v>3.9651022882444789</v>
      </c>
      <c r="E57" s="1">
        <f t="shared" si="2"/>
        <v>20.452667362446579</v>
      </c>
    </row>
    <row r="58" spans="1:5">
      <c r="A58">
        <v>500</v>
      </c>
      <c r="C58" s="1">
        <f t="shared" ca="1" si="0"/>
        <v>25.230874813178243</v>
      </c>
      <c r="D58" s="1">
        <f t="shared" ca="1" si="1"/>
        <v>4.9651022882444789</v>
      </c>
      <c r="E58" s="1">
        <f t="shared" si="2"/>
        <v>20.452667362446579</v>
      </c>
    </row>
    <row r="59" spans="1:5">
      <c r="A59">
        <v>550</v>
      </c>
      <c r="C59" s="1">
        <f t="shared" ca="1" si="0"/>
        <v>24.230874813178243</v>
      </c>
      <c r="D59" s="1">
        <f t="shared" ca="1" si="1"/>
        <v>5.9651022882444797</v>
      </c>
      <c r="E59" s="1">
        <f t="shared" si="2"/>
        <v>20.452667362446579</v>
      </c>
    </row>
    <row r="60" spans="1:5">
      <c r="A60">
        <v>600</v>
      </c>
      <c r="C60" s="1">
        <f t="shared" ca="1" si="0"/>
        <v>23.230874813178243</v>
      </c>
      <c r="D60" s="1">
        <f t="shared" ca="1" si="1"/>
        <v>6.9651022882444797</v>
      </c>
      <c r="E60" s="1">
        <f t="shared" si="2"/>
        <v>20.452667362446579</v>
      </c>
    </row>
    <row r="61" spans="1:5">
      <c r="A61">
        <v>650</v>
      </c>
      <c r="C61" s="1">
        <f t="shared" ca="1" si="0"/>
        <v>22.230874813178243</v>
      </c>
      <c r="D61" s="1">
        <f t="shared" ca="1" si="1"/>
        <v>7.9651022882444797</v>
      </c>
      <c r="E61" s="1">
        <f t="shared" si="2"/>
        <v>20.452667362446579</v>
      </c>
    </row>
    <row r="62" spans="1:5">
      <c r="A62">
        <v>700</v>
      </c>
      <c r="C62" s="1">
        <f t="shared" ca="1" si="0"/>
        <v>21.230874813178243</v>
      </c>
      <c r="D62" s="1">
        <f t="shared" ca="1" si="1"/>
        <v>8.9651022882444789</v>
      </c>
      <c r="E62" s="1">
        <f t="shared" si="2"/>
        <v>20.452667362446579</v>
      </c>
    </row>
    <row r="63" spans="1:5">
      <c r="A63">
        <v>750</v>
      </c>
      <c r="C63" s="1">
        <f t="shared" ca="1" si="0"/>
        <v>20.230874813178243</v>
      </c>
      <c r="D63" s="1">
        <f t="shared" ca="1" si="1"/>
        <v>9.9651022882444789</v>
      </c>
      <c r="E63" s="1">
        <f t="shared" si="2"/>
        <v>20.452667362446579</v>
      </c>
    </row>
    <row r="64" spans="1:5">
      <c r="A64">
        <v>800</v>
      </c>
      <c r="C64" s="1">
        <f t="shared" ca="1" si="0"/>
        <v>19.230874813178243</v>
      </c>
      <c r="D64" s="1">
        <f t="shared" ca="1" si="1"/>
        <v>10.965102288244479</v>
      </c>
      <c r="E64" s="1">
        <f t="shared" si="2"/>
        <v>20.452667362446579</v>
      </c>
    </row>
    <row r="65" spans="1:5">
      <c r="A65">
        <v>850</v>
      </c>
      <c r="C65" s="1">
        <f t="shared" ca="1" si="0"/>
        <v>18.230874813178243</v>
      </c>
      <c r="D65" s="1">
        <f t="shared" ca="1" si="1"/>
        <v>11.965102288244479</v>
      </c>
      <c r="E65" s="1">
        <f t="shared" si="2"/>
        <v>20.452667362446579</v>
      </c>
    </row>
    <row r="66" spans="1:5">
      <c r="A66">
        <v>900</v>
      </c>
      <c r="C66" s="1">
        <f t="shared" ca="1" si="0"/>
        <v>17.230874813178243</v>
      </c>
      <c r="D66" s="1">
        <f t="shared" ca="1" si="1"/>
        <v>12.965102288244479</v>
      </c>
      <c r="E66" s="1">
        <f t="shared" si="2"/>
        <v>20.452667362446579</v>
      </c>
    </row>
    <row r="67" spans="1:5">
      <c r="A67">
        <v>950</v>
      </c>
      <c r="C67" s="1">
        <f t="shared" ca="1" si="0"/>
        <v>16.230874813178243</v>
      </c>
      <c r="D67" s="1">
        <f t="shared" ca="1" si="1"/>
        <v>13.965102288244479</v>
      </c>
      <c r="E67" s="1">
        <f t="shared" si="2"/>
        <v>20.452667362446579</v>
      </c>
    </row>
    <row r="68" spans="1:5">
      <c r="A68">
        <v>1000</v>
      </c>
      <c r="C68" s="1">
        <f t="shared" ca="1" si="0"/>
        <v>15.230874813178243</v>
      </c>
      <c r="D68" s="1">
        <f t="shared" ca="1" si="1"/>
        <v>14.965102288244479</v>
      </c>
      <c r="E68" s="1">
        <f t="shared" si="2"/>
        <v>20.452667362446579</v>
      </c>
    </row>
    <row r="69" spans="1:5">
      <c r="A69">
        <v>1050</v>
      </c>
      <c r="C69" s="1">
        <f ca="1">(A69-$A$9-$E$9)/($B$9)</f>
        <v>14.230874813178243</v>
      </c>
      <c r="D69" s="1">
        <f t="shared" ca="1" si="1"/>
        <v>15.965102288244479</v>
      </c>
      <c r="E69" s="1">
        <f t="shared" si="2"/>
        <v>20.452667362446579</v>
      </c>
    </row>
    <row r="70" spans="1:5">
      <c r="A70">
        <v>1100</v>
      </c>
      <c r="C70" s="1">
        <f t="shared" ca="1" si="0"/>
        <v>13.230874813178243</v>
      </c>
      <c r="D70" s="1">
        <f t="shared" ca="1" si="1"/>
        <v>16.965102288244481</v>
      </c>
      <c r="E70" s="1">
        <f t="shared" si="2"/>
        <v>20.452667362446579</v>
      </c>
    </row>
    <row r="71" spans="1:5">
      <c r="A71">
        <v>1150</v>
      </c>
      <c r="C71" s="1">
        <f t="shared" ca="1" si="0"/>
        <v>12.230874813178243</v>
      </c>
      <c r="D71" s="1">
        <f t="shared" ca="1" si="1"/>
        <v>17.965102288244481</v>
      </c>
      <c r="E71" s="1">
        <f t="shared" si="2"/>
        <v>20.452667362446579</v>
      </c>
    </row>
    <row r="72" spans="1:5">
      <c r="A72">
        <v>1200</v>
      </c>
      <c r="C72" s="1">
        <f t="shared" ca="1" si="0"/>
        <v>11.230874813178243</v>
      </c>
      <c r="D72" s="1">
        <f t="shared" ca="1" si="1"/>
        <v>18.965102288244481</v>
      </c>
      <c r="E72" s="1">
        <f t="shared" si="2"/>
        <v>20.452667362446579</v>
      </c>
    </row>
    <row r="73" spans="1:5">
      <c r="A73">
        <v>1250</v>
      </c>
      <c r="C73" s="1">
        <f t="shared" ca="1" si="0"/>
        <v>10.230874813178243</v>
      </c>
      <c r="D73" s="1">
        <f t="shared" ca="1" si="1"/>
        <v>19.965102288244481</v>
      </c>
      <c r="E73" s="1">
        <f t="shared" si="2"/>
        <v>20.452667362446579</v>
      </c>
    </row>
    <row r="74" spans="1:5">
      <c r="A74">
        <v>1300</v>
      </c>
      <c r="C74" s="1">
        <f t="shared" ca="1" si="0"/>
        <v>9.230874813178243</v>
      </c>
      <c r="D74" s="1">
        <f t="shared" ca="1" si="1"/>
        <v>20.965102288244481</v>
      </c>
      <c r="E74" s="1">
        <f t="shared" si="2"/>
        <v>20.452667362446579</v>
      </c>
    </row>
    <row r="75" spans="1:5">
      <c r="A75">
        <v>1350</v>
      </c>
      <c r="C75" s="1">
        <f t="shared" ca="1" si="0"/>
        <v>8.230874813178243</v>
      </c>
      <c r="D75" s="1">
        <f t="shared" ca="1" si="1"/>
        <v>21.965102288244481</v>
      </c>
      <c r="E75" s="1">
        <f t="shared" si="2"/>
        <v>20.452667362446579</v>
      </c>
    </row>
    <row r="76" spans="1:5">
      <c r="A76">
        <v>1400</v>
      </c>
      <c r="C76" s="1">
        <f t="shared" ca="1" si="0"/>
        <v>7.230874813178243</v>
      </c>
      <c r="D76" s="1">
        <f t="shared" ca="1" si="1"/>
        <v>22.965102288244481</v>
      </c>
      <c r="E76" s="1">
        <f t="shared" si="2"/>
        <v>20.452667362446579</v>
      </c>
    </row>
    <row r="77" spans="1:5">
      <c r="A77">
        <v>1450</v>
      </c>
      <c r="C77" s="1">
        <f t="shared" ca="1" si="0"/>
        <v>6.230874813178243</v>
      </c>
      <c r="D77" s="1">
        <f t="shared" ca="1" si="1"/>
        <v>23.965102288244481</v>
      </c>
      <c r="E77" s="1">
        <f t="shared" si="2"/>
        <v>20.452667362446579</v>
      </c>
    </row>
    <row r="78" spans="1:5">
      <c r="A78">
        <v>1500</v>
      </c>
      <c r="C78" s="1">
        <f t="shared" ca="1" si="0"/>
        <v>5.230874813178243</v>
      </c>
      <c r="D78" s="1">
        <f t="shared" ca="1" si="1"/>
        <v>24.965102288244481</v>
      </c>
      <c r="E78" s="1">
        <f t="shared" si="2"/>
        <v>20.452667362446579</v>
      </c>
    </row>
    <row r="79" spans="1:5">
      <c r="A79">
        <v>1550</v>
      </c>
      <c r="C79" s="1">
        <f t="shared" ca="1" si="0"/>
        <v>4.230874813178243</v>
      </c>
      <c r="D79" s="1">
        <f t="shared" ca="1" si="1"/>
        <v>25.965102288244481</v>
      </c>
      <c r="E79" s="1">
        <f t="shared" si="2"/>
        <v>20.452667362446579</v>
      </c>
    </row>
    <row r="80" spans="1:5">
      <c r="A80">
        <v>1600</v>
      </c>
      <c r="C80" s="1">
        <f t="shared" ca="1" si="0"/>
        <v>3.230874813178243</v>
      </c>
      <c r="D80" s="1">
        <f t="shared" ca="1" si="1"/>
        <v>26.965102288244481</v>
      </c>
      <c r="E80" s="1">
        <f t="shared" si="2"/>
        <v>20.452667362446579</v>
      </c>
    </row>
    <row r="81" spans="1:5">
      <c r="A81">
        <v>1650</v>
      </c>
      <c r="C81" s="1">
        <f t="shared" ca="1" si="0"/>
        <v>2.2308748131782434</v>
      </c>
      <c r="D81" s="1">
        <f t="shared" ca="1" si="1"/>
        <v>27.965102288244481</v>
      </c>
      <c r="E81" s="1">
        <f t="shared" si="2"/>
        <v>20.452667362446579</v>
      </c>
    </row>
    <row r="82" spans="1:5">
      <c r="A82">
        <v>1700</v>
      </c>
      <c r="C82" s="1">
        <f t="shared" ca="1" si="0"/>
        <v>1.2308748131782434</v>
      </c>
      <c r="D82" s="1">
        <f t="shared" ca="1" si="1"/>
        <v>28.965102288244481</v>
      </c>
      <c r="E82" s="1">
        <f t="shared" si="2"/>
        <v>20.452667362446579</v>
      </c>
    </row>
    <row r="83" spans="1:5">
      <c r="A83">
        <v>1750</v>
      </c>
      <c r="C83" s="1">
        <f t="shared" ca="1" si="0"/>
        <v>0.2308748131782434</v>
      </c>
      <c r="D83" s="1">
        <f t="shared" ca="1" si="1"/>
        <v>29.965102288244481</v>
      </c>
      <c r="E83" s="1">
        <f t="shared" si="2"/>
        <v>20.452667362446579</v>
      </c>
    </row>
    <row r="84" spans="1:5">
      <c r="A84">
        <v>1800</v>
      </c>
      <c r="C84" s="1">
        <f t="shared" ca="1" si="0"/>
        <v>-0.76912518682175657</v>
      </c>
      <c r="D84" s="1">
        <f t="shared" ca="1" si="1"/>
        <v>30.965102288244481</v>
      </c>
      <c r="E84" s="1">
        <f t="shared" si="2"/>
        <v>20.452667362446579</v>
      </c>
    </row>
  </sheetData>
  <phoneticPr fontId="0" type="noConversion"/>
  <printOptions headings="1"/>
  <pageMargins left="0.75" right="0.75" top="1" bottom="1" header="0.5" footer="0.5"/>
  <pageSetup scale="62" orientation="portrait" r:id="rId1"/>
  <headerFooter alignWithMargins="0">
    <oddFooter>&amp;F&amp;RPage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19"/>
  <sheetViews>
    <sheetView workbookViewId="0">
      <selection activeCell="A19" sqref="A19"/>
    </sheetView>
  </sheetViews>
  <sheetFormatPr defaultRowHeight="12.75"/>
  <sheetData>
    <row r="1" spans="1:24">
      <c r="A1" t="s">
        <v>51</v>
      </c>
    </row>
    <row r="2" spans="1:24">
      <c r="A2" t="s">
        <v>11</v>
      </c>
      <c r="B2" t="str">
        <f ca="1">ADDRESS(ROW(Sheet1!$B$22),COLUMN(Sheet1!$B$22),4,,_xll.WSNAME(Sheet1!$B$22))</f>
        <v>Sheet1!B22</v>
      </c>
      <c r="C2" t="str">
        <f ca="1">ADDRESS(ROW(Sheet1!$B$28),COLUMN(Sheet1!$B$28),4,,_xll.WSNAME(Sheet1!$B$28))</f>
        <v>Sheet1!B28</v>
      </c>
      <c r="V2" t="s">
        <v>41</v>
      </c>
    </row>
    <row r="3" spans="1:24">
      <c r="A3" t="s">
        <v>9</v>
      </c>
      <c r="B3">
        <f>AVERAGE(B9:B108)</f>
        <v>17.993736608886866</v>
      </c>
      <c r="C3">
        <f>AVERAGE(C9:C108)</f>
        <v>-6.0000000985382936E-8</v>
      </c>
      <c r="W3" t="str">
        <f>SimData!$B$8</f>
        <v>KOV</v>
      </c>
    </row>
    <row r="4" spans="1:24">
      <c r="A4" t="s">
        <v>12</v>
      </c>
      <c r="B4">
        <f>STDEV(B9:B108)</f>
        <v>2.2171574343470519</v>
      </c>
      <c r="C4">
        <f>STDEV(C9:C108)</f>
        <v>7.6303478835003173E-7</v>
      </c>
      <c r="N4" t="s">
        <v>28</v>
      </c>
      <c r="V4" t="s">
        <v>42</v>
      </c>
      <c r="W4" s="2">
        <f>MIN(SimData!$B$9:$B$108)</f>
        <v>12.331105423304626</v>
      </c>
    </row>
    <row r="5" spans="1:24">
      <c r="A5" t="s">
        <v>13</v>
      </c>
      <c r="B5">
        <f>100*B4/B3</f>
        <v>12.321828881567752</v>
      </c>
      <c r="C5">
        <f>100*C4/C3</f>
        <v>-1271.7246263644572</v>
      </c>
      <c r="N5" t="s">
        <v>29</v>
      </c>
      <c r="O5" t="s">
        <v>30</v>
      </c>
      <c r="V5" t="s">
        <v>43</v>
      </c>
      <c r="W5" s="2">
        <f>MAX(SimData!$B$9:$B$108)</f>
        <v>24.231739667847251</v>
      </c>
    </row>
    <row r="6" spans="1:24">
      <c r="A6" t="s">
        <v>14</v>
      </c>
      <c r="B6">
        <f>MIN(B9:B108)</f>
        <v>12.331105423304626</v>
      </c>
      <c r="C6">
        <f>MIN(C9:C108)</f>
        <v>-9.9999999747524271E-7</v>
      </c>
      <c r="N6" s="2">
        <f>MIN(SimData!$C$9:$C$108)</f>
        <v>-9.9999999747524271E-7</v>
      </c>
      <c r="O6">
        <f>COUNTIF(SimData!$C$9:$C$108,"&lt;="&amp;$N$6)/COUNT(SimData!$C$9:$C$108)</f>
        <v>0.12</v>
      </c>
      <c r="V6" t="s">
        <v>44</v>
      </c>
      <c r="W6">
        <f>_xll.BANDWIDTH(SimData!$B$9:$B$108)</f>
        <v>0.80549953828970455</v>
      </c>
    </row>
    <row r="7" spans="1:24">
      <c r="A7" t="s">
        <v>15</v>
      </c>
      <c r="B7">
        <f>MAX(B9:B108)</f>
        <v>24.231739667847251</v>
      </c>
      <c r="C7">
        <f>MAX(C9:C108)</f>
        <v>9.9999999747524271E-7</v>
      </c>
      <c r="N7">
        <f>($N$15-$N$6)/9+$N$6</f>
        <v>-7.777777758140777E-7</v>
      </c>
      <c r="O7">
        <f>(COUNTIF(SimData!$C$9:$C$108,"&lt;="&amp;$N$7)-COUNTIF(SimData!$C$9:$C$108,"&lt;="&amp;$N$6))/COUNT(SimData!$C$9:$C$108)</f>
        <v>0.2</v>
      </c>
      <c r="V7" t="s">
        <v>45</v>
      </c>
      <c r="W7" t="s">
        <v>50</v>
      </c>
    </row>
    <row r="8" spans="1:24">
      <c r="A8" t="s">
        <v>16</v>
      </c>
      <c r="B8" t="str">
        <f>Sheet1!$A$22</f>
        <v>KOV</v>
      </c>
      <c r="C8" t="str">
        <f>Sheet1!$A$28</f>
        <v>KOV</v>
      </c>
      <c r="N8">
        <f>($N$15-$N$6)/9+$N$7</f>
        <v>-5.5555555415291269E-7</v>
      </c>
      <c r="O8">
        <f>(COUNTIF(SimData!$C$9:$C$108,"&lt;="&amp;$N$8)-COUNTIF(SimData!$C$9:$C$108,"&lt;="&amp;$N$7))/COUNT(SimData!$C$9:$C$108)</f>
        <v>0</v>
      </c>
      <c r="V8" t="s">
        <v>46</v>
      </c>
      <c r="W8" s="5">
        <v>0.95</v>
      </c>
    </row>
    <row r="9" spans="1:24">
      <c r="A9">
        <v>1</v>
      </c>
      <c r="B9">
        <v>20.179250576435944</v>
      </c>
      <c r="C9">
        <v>9.9999977010156726E-7</v>
      </c>
      <c r="N9">
        <f>($N$15-$N$6)/9+$N$8</f>
        <v>-3.3333333249174768E-7</v>
      </c>
      <c r="O9">
        <f>(COUNTIF(SimData!$C$9:$C$108,"&lt;="&amp;$N$9)-COUNTIF(SimData!$C$9:$C$108,"&lt;="&amp;$N$8))/COUNT(SimData!$C$9:$C$108)</f>
        <v>0</v>
      </c>
      <c r="V9" t="s">
        <v>47</v>
      </c>
      <c r="W9" s="2">
        <f>_xll.QUANTILE(SimData!$B$9:$B$108,(1-$W$8)/2)</f>
        <v>12.846033643137496</v>
      </c>
      <c r="X9" s="2">
        <f>_xll.PDENSITY($W$9,SimData!$B$9:$B$108,$W$6,$W$7,0)</f>
        <v>1.5849237707107767E-2</v>
      </c>
    </row>
    <row r="10" spans="1:24">
      <c r="A10">
        <v>2</v>
      </c>
      <c r="B10">
        <v>18.971949393396077</v>
      </c>
      <c r="C10">
        <v>-9.9999977010156726E-7</v>
      </c>
      <c r="N10">
        <f>($N$15-$N$6)/9+$N$9</f>
        <v>-1.1111111083058264E-7</v>
      </c>
      <c r="O10">
        <f>(COUNTIF(SimData!$C$9:$C$108,"&lt;="&amp;$N$10)-COUNTIF(SimData!$C$9:$C$108,"&lt;="&amp;$N$9))/COUNT(SimData!$C$9:$C$108)</f>
        <v>0</v>
      </c>
      <c r="V10" t="s">
        <v>48</v>
      </c>
      <c r="W10" s="2">
        <f>AVERAGE(SimData!$B$9:$B$108)</f>
        <v>17.993736608886866</v>
      </c>
      <c r="X10" s="2">
        <f>_xll.PDENSITY($W$10,SimData!$B$9:$B$108,$W$6,$W$7,0)</f>
        <v>0.18163853944475897</v>
      </c>
    </row>
    <row r="11" spans="1:24">
      <c r="A11">
        <v>3</v>
      </c>
      <c r="B11">
        <v>17.307144335505157</v>
      </c>
      <c r="C11">
        <v>-9.9999988378840499E-7</v>
      </c>
      <c r="N11">
        <f>($N$15-$N$6)/9+$N$10</f>
        <v>1.111111108305824E-7</v>
      </c>
      <c r="O11">
        <f>(COUNTIF(SimData!$C$9:$C$108,"&lt;="&amp;$N$11)-COUNTIF(SimData!$C$9:$C$108,"&lt;="&amp;$N$10))/COUNT(SimData!$C$9:$C$108)</f>
        <v>0.42</v>
      </c>
      <c r="V11" t="s">
        <v>49</v>
      </c>
      <c r="W11" s="2">
        <f>_xll.QUANTILE(SimData!$B$9:$B$108,1-(1-$W$8)/2)</f>
        <v>23.379185524760452</v>
      </c>
      <c r="X11" s="2">
        <f>_xll.PDENSITY($W$11,SimData!$B$9:$B$108,$W$6,$W$7,0)</f>
        <v>1.3610532639892443E-2</v>
      </c>
    </row>
    <row r="12" spans="1:24">
      <c r="A12">
        <v>4</v>
      </c>
      <c r="B12">
        <v>15.926582719038244</v>
      </c>
      <c r="C12">
        <v>-9.9999988378840499E-7</v>
      </c>
      <c r="N12">
        <f>($N$15-$N$6)/9+$N$11</f>
        <v>3.3333333249174746E-7</v>
      </c>
      <c r="O12">
        <f>(COUNTIF(SimData!$C$9:$C$108,"&lt;="&amp;$N$12)-COUNTIF(SimData!$C$9:$C$108,"&lt;="&amp;$N$11))/COUNT(SimData!$C$9:$C$108)</f>
        <v>0</v>
      </c>
      <c r="V12">
        <v>1</v>
      </c>
      <c r="W12" s="2">
        <f>$W$4</f>
        <v>12.331105423304626</v>
      </c>
      <c r="X12" s="2">
        <f>_xll.PDENSITY($W$12,SimData!$B$9:$B$108,$W$6,$W$7,0)</f>
        <v>1.4594949909158212E-2</v>
      </c>
    </row>
    <row r="13" spans="1:24">
      <c r="A13">
        <v>5</v>
      </c>
      <c r="B13">
        <v>15.723227987030159</v>
      </c>
      <c r="C13">
        <v>0</v>
      </c>
      <c r="N13">
        <f>($N$15-$N$6)/9+$N$12</f>
        <v>5.5555555415291247E-7</v>
      </c>
      <c r="O13">
        <f>(COUNTIF(SimData!$C$9:$C$108,"&lt;="&amp;$N$13)-COUNTIF(SimData!$C$9:$C$108,"&lt;="&amp;$N$12))/COUNT(SimData!$C$9:$C$108)</f>
        <v>0</v>
      </c>
      <c r="V13">
        <v>2</v>
      </c>
      <c r="W13" s="2">
        <f t="shared" ref="W13:W44" si="0">1/99*($W$5-$W$4)+W12</f>
        <v>12.451313850017177</v>
      </c>
      <c r="X13" s="2">
        <f>_xll.PDENSITY($W$13,SimData!$B$9:$B$108,$W$6,$W$7,0)</f>
        <v>1.5168213962619049E-2</v>
      </c>
    </row>
    <row r="14" spans="1:24">
      <c r="A14">
        <v>6</v>
      </c>
      <c r="B14">
        <v>16.735709770664208</v>
      </c>
      <c r="C14">
        <v>9.9999988378840499E-7</v>
      </c>
      <c r="N14">
        <f>($N$15-$N$6)/9+$N$13</f>
        <v>7.7777777581407749E-7</v>
      </c>
      <c r="O14">
        <f>(COUNTIF(SimData!$C$9:$C$108,"&lt;="&amp;$N$14)-COUNTIF(SimData!$C$9:$C$108,"&lt;="&amp;$N$13))/COUNT(SimData!$C$9:$C$108)</f>
        <v>0</v>
      </c>
      <c r="V14">
        <v>3</v>
      </c>
      <c r="W14" s="2">
        <f t="shared" si="0"/>
        <v>12.571522276729729</v>
      </c>
      <c r="X14" s="2">
        <f>_xll.PDENSITY($W$14,SimData!$B$9:$B$108,$W$6,$W$7,0)</f>
        <v>1.5547300754386076E-2</v>
      </c>
    </row>
    <row r="15" spans="1:24">
      <c r="A15">
        <v>7</v>
      </c>
      <c r="B15">
        <v>19.367064301848384</v>
      </c>
      <c r="C15">
        <v>0</v>
      </c>
      <c r="N15" s="2">
        <f>MAX(SimData!$C$9:$C$108)</f>
        <v>9.9999999747524271E-7</v>
      </c>
      <c r="O15">
        <f>(COUNTIF(SimData!$C$9:$C$108,"&lt;="&amp;$N$15)-COUNTIF(SimData!$C$9:$C$108,"&lt;="&amp;$N$14))/COUNT(SimData!$C$9:$C$108)</f>
        <v>0.26</v>
      </c>
      <c r="V15">
        <v>4</v>
      </c>
      <c r="W15" s="2">
        <f t="shared" si="0"/>
        <v>12.69173070344228</v>
      </c>
      <c r="X15" s="2">
        <f>_xll.PDENSITY($W$15,SimData!$B$9:$B$108,$W$6,$W$7,0)</f>
        <v>1.5756254874519041E-2</v>
      </c>
    </row>
    <row r="16" spans="1:24">
      <c r="A16">
        <v>8</v>
      </c>
      <c r="B16">
        <v>19.792263322999254</v>
      </c>
      <c r="C16">
        <v>9.9999999747524271E-7</v>
      </c>
      <c r="V16">
        <v>5</v>
      </c>
      <c r="W16" s="2">
        <f t="shared" si="0"/>
        <v>12.811939130154832</v>
      </c>
      <c r="X16" s="2">
        <f>_xll.PDENSITY($W$16,SimData!$B$9:$B$108,$W$6,$W$7,0)</f>
        <v>1.5839902138507386E-2</v>
      </c>
    </row>
    <row r="17" spans="1:24">
      <c r="A17">
        <v>9</v>
      </c>
      <c r="B17">
        <v>15.120976473073831</v>
      </c>
      <c r="C17">
        <v>-9.9999988378840499E-7</v>
      </c>
      <c r="V17">
        <v>6</v>
      </c>
      <c r="W17" s="2">
        <f t="shared" si="0"/>
        <v>12.932147556867383</v>
      </c>
      <c r="X17" s="2">
        <f>_xll.PDENSITY($W$17,SimData!$B$9:$B$108,$W$6,$W$7,0)</f>
        <v>1.5862082403680134E-2</v>
      </c>
    </row>
    <row r="18" spans="1:24">
      <c r="A18">
        <v>10</v>
      </c>
      <c r="B18">
        <v>15.616058413405893</v>
      </c>
      <c r="C18">
        <v>0</v>
      </c>
      <c r="V18">
        <v>7</v>
      </c>
      <c r="W18" s="2">
        <f t="shared" si="0"/>
        <v>13.052355983579934</v>
      </c>
      <c r="X18" s="2">
        <f>_xll.PDENSITY($W$18,SimData!$B$9:$B$108,$W$6,$W$7,0)</f>
        <v>1.5902417235176491E-2</v>
      </c>
    </row>
    <row r="19" spans="1:24">
      <c r="A19">
        <v>11</v>
      </c>
      <c r="B19">
        <v>17.075158580049436</v>
      </c>
      <c r="C19">
        <v>0</v>
      </c>
      <c r="V19">
        <v>8</v>
      </c>
      <c r="W19" s="2">
        <f t="shared" si="0"/>
        <v>13.172564410292486</v>
      </c>
      <c r="X19" s="2">
        <f>_xll.PDENSITY($W$19,SimData!$B$9:$B$108,$W$6,$W$7,0)</f>
        <v>1.6052043365462915E-2</v>
      </c>
    </row>
    <row r="20" spans="1:24">
      <c r="A20">
        <v>12</v>
      </c>
      <c r="B20">
        <v>18.47268550292911</v>
      </c>
      <c r="C20">
        <v>9.9999999747524271E-7</v>
      </c>
      <c r="V20">
        <v>9</v>
      </c>
      <c r="W20" s="2">
        <f t="shared" si="0"/>
        <v>13.292772837005037</v>
      </c>
      <c r="X20" s="2">
        <f>_xll.PDENSITY($W$20,SimData!$B$9:$B$108,$W$6,$W$7,0)</f>
        <v>1.6408800689197815E-2</v>
      </c>
    </row>
    <row r="21" spans="1:24">
      <c r="A21">
        <v>13</v>
      </c>
      <c r="B21">
        <v>15.419930434917948</v>
      </c>
      <c r="C21">
        <v>0</v>
      </c>
      <c r="V21">
        <v>10</v>
      </c>
      <c r="W21" s="2">
        <f t="shared" si="0"/>
        <v>13.412981263717588</v>
      </c>
      <c r="X21" s="2">
        <f>_xll.PDENSITY($W$21,SimData!$B$9:$B$108,$W$6,$W$7,0)</f>
        <v>1.7072313927091992E-2</v>
      </c>
    </row>
    <row r="22" spans="1:24">
      <c r="A22">
        <v>14</v>
      </c>
      <c r="B22">
        <v>19.334609135442623</v>
      </c>
      <c r="C22">
        <v>9.9999977010156726E-7</v>
      </c>
      <c r="E22" s="3" t="s">
        <v>34</v>
      </c>
      <c r="V22">
        <v>11</v>
      </c>
      <c r="W22" s="2">
        <f t="shared" si="0"/>
        <v>13.53318969043014</v>
      </c>
      <c r="X22" s="2">
        <f>_xll.PDENSITY($W$22,SimData!$B$9:$B$108,$W$6,$W$7,0)</f>
        <v>1.8139268206368811E-2</v>
      </c>
    </row>
    <row r="23" spans="1:24">
      <c r="A23">
        <v>15</v>
      </c>
      <c r="B23">
        <v>19.540832015090942</v>
      </c>
      <c r="C23">
        <v>0</v>
      </c>
      <c r="E23" s="3" t="s">
        <v>35</v>
      </c>
      <c r="V23">
        <v>12</v>
      </c>
      <c r="W23" s="2">
        <f t="shared" si="0"/>
        <v>13.653398117142691</v>
      </c>
      <c r="X23" s="2">
        <f>_xll.PDENSITY($W$23,SimData!$B$9:$B$108,$W$6,$W$7,0)</f>
        <v>1.9698992411797765E-2</v>
      </c>
    </row>
    <row r="24" spans="1:24">
      <c r="A24">
        <v>16</v>
      </c>
      <c r="B24">
        <v>19.177285255771498</v>
      </c>
      <c r="C24">
        <v>-9.9999988378840499E-7</v>
      </c>
      <c r="E24" s="3">
        <f>1-_xll.EDF(C9:C108,0)</f>
        <v>0.26</v>
      </c>
      <c r="V24">
        <v>13</v>
      </c>
      <c r="W24" s="2">
        <f t="shared" si="0"/>
        <v>13.773606543855243</v>
      </c>
      <c r="X24" s="2">
        <f>_xll.PDENSITY($W$24,SimData!$B$9:$B$108,$W$6,$W$7,0)</f>
        <v>2.1829286949925801E-2</v>
      </c>
    </row>
    <row r="25" spans="1:24">
      <c r="A25">
        <v>17</v>
      </c>
      <c r="B25">
        <v>15.472131124900233</v>
      </c>
      <c r="C25">
        <v>-9.9999988378840499E-7</v>
      </c>
      <c r="E25" s="3" t="str">
        <f ca="1">_xll.VFORMULA(E24)</f>
        <v>=1-EDF(C9:C108,0)</v>
      </c>
      <c r="N25" t="s">
        <v>28</v>
      </c>
      <c r="R25" t="s">
        <v>28</v>
      </c>
      <c r="V25">
        <v>14</v>
      </c>
      <c r="W25" s="2">
        <f t="shared" si="0"/>
        <v>13.893814970567794</v>
      </c>
      <c r="X25" s="2">
        <f>_xll.PDENSITY($W$25,SimData!$B$9:$B$108,$W$6,$W$7,0)</f>
        <v>2.4592322943274479E-2</v>
      </c>
    </row>
    <row r="26" spans="1:24">
      <c r="A26">
        <v>18</v>
      </c>
      <c r="B26">
        <v>17.164342460103637</v>
      </c>
      <c r="C26">
        <v>0</v>
      </c>
      <c r="N26" t="s">
        <v>29</v>
      </c>
      <c r="O26" t="s">
        <v>30</v>
      </c>
      <c r="R26" t="s">
        <v>29</v>
      </c>
      <c r="S26" t="s">
        <v>30</v>
      </c>
      <c r="V26">
        <v>15</v>
      </c>
      <c r="W26" s="2">
        <f t="shared" si="0"/>
        <v>14.014023397280345</v>
      </c>
      <c r="X26" s="2">
        <f>_xll.PDENSITY($W$26,SimData!$B$9:$B$108,$W$6,$W$7,0)</f>
        <v>2.8030442868601641E-2</v>
      </c>
    </row>
    <row r="27" spans="1:24">
      <c r="A27">
        <v>19</v>
      </c>
      <c r="B27">
        <v>15.257856590210103</v>
      </c>
      <c r="C27">
        <v>-9.9999999747524271E-7</v>
      </c>
      <c r="N27" s="2">
        <f>MIN(SimData!$B$9:$B$108)</f>
        <v>12.331105423304626</v>
      </c>
      <c r="O27">
        <f>COUNTIF(SimData!$B$9:$B$108,"&lt;="&amp;$N$27)/COUNT(SimData!$B$9:$B$108)</f>
        <v>0.01</v>
      </c>
      <c r="R27" s="2">
        <f>MIN(SimData!$C$9:$C$108)</f>
        <v>-9.9999999747524271E-7</v>
      </c>
      <c r="S27">
        <f>COUNTIF(SimData!$C$9:$C$108,"&lt;="&amp;$R$27)/COUNT(SimData!$C$9:$C$108)</f>
        <v>0.12</v>
      </c>
      <c r="V27">
        <v>16</v>
      </c>
      <c r="W27" s="2">
        <f t="shared" si="0"/>
        <v>14.134231823992897</v>
      </c>
      <c r="X27" s="2">
        <f>_xll.PDENSITY($W$27,SimData!$B$9:$B$108,$W$6,$W$7,0)</f>
        <v>3.2161826319240361E-2</v>
      </c>
    </row>
    <row r="28" spans="1:24">
      <c r="A28">
        <v>20</v>
      </c>
      <c r="B28">
        <v>17.953229774618091</v>
      </c>
      <c r="C28">
        <v>9.9999999747524271E-7</v>
      </c>
      <c r="N28">
        <f>($N$46-$N$27)/19+$N$27</f>
        <v>12.957454594070027</v>
      </c>
      <c r="O28">
        <f>(COUNTIF(SimData!$B$9:$B$108,"&lt;="&amp;$N$28)-COUNTIF(SimData!$B$9:$B$108,"&lt;="&amp;$N$27))/COUNT(SimData!$B$9:$B$108)</f>
        <v>0.02</v>
      </c>
      <c r="R28">
        <f>($R$46-$R$27)/19+$R$27</f>
        <v>-8.9473683984626977E-7</v>
      </c>
      <c r="S28">
        <f>(COUNTIF(SimData!$C$9:$C$108,"&lt;="&amp;$R$28)-COUNTIF(SimData!$C$9:$C$108,"&lt;="&amp;$R$27))/COUNT(SimData!$C$9:$C$108)</f>
        <v>0.2</v>
      </c>
      <c r="V28">
        <v>17</v>
      </c>
      <c r="W28" s="2">
        <f t="shared" si="0"/>
        <v>14.254440250705448</v>
      </c>
      <c r="X28" s="2">
        <f>_xll.PDENSITY($W$28,SimData!$B$9:$B$108,$W$6,$W$7,0)</f>
        <v>3.6976231224469455E-2</v>
      </c>
    </row>
    <row r="29" spans="1:24">
      <c r="A29">
        <v>21</v>
      </c>
      <c r="B29">
        <v>21.541493428414029</v>
      </c>
      <c r="C29">
        <v>9.9999965641472954E-7</v>
      </c>
      <c r="N29">
        <f>($N$46-$N$27)/19+$N$28</f>
        <v>13.583803764835428</v>
      </c>
      <c r="O29">
        <f>(COUNTIF(SimData!$B$9:$B$108,"&lt;="&amp;$N$29)-COUNTIF(SimData!$B$9:$B$108,"&lt;="&amp;$N$28))/COUNT(SimData!$B$9:$B$108)</f>
        <v>0</v>
      </c>
      <c r="R29">
        <f>($R$46-$R$27)/19+$R$28</f>
        <v>-7.8947368221729683E-7</v>
      </c>
      <c r="S29">
        <f>(COUNTIF(SimData!$C$9:$C$108,"&lt;="&amp;$R$29)-COUNTIF(SimData!$C$9:$C$108,"&lt;="&amp;$R$28))/COUNT(SimData!$C$9:$C$108)</f>
        <v>0</v>
      </c>
      <c r="V29">
        <v>18</v>
      </c>
      <c r="W29" s="2">
        <f t="shared" si="0"/>
        <v>14.374648677418</v>
      </c>
      <c r="X29" s="2">
        <f>_xll.PDENSITY($W$29,SimData!$B$9:$B$108,$W$6,$W$7,0)</f>
        <v>4.2431326080059902E-2</v>
      </c>
    </row>
    <row r="30" spans="1:24">
      <c r="A30">
        <v>22</v>
      </c>
      <c r="B30">
        <v>19.749640127319871</v>
      </c>
      <c r="C30">
        <v>0</v>
      </c>
      <c r="G30" s="2"/>
      <c r="N30">
        <f>($N$46-$N$27)/19+$N$29</f>
        <v>14.21015293560083</v>
      </c>
      <c r="O30">
        <f>(COUNTIF(SimData!$B$9:$B$108,"&lt;="&amp;$N$30)-COUNTIF(SimData!$B$9:$B$108,"&lt;="&amp;$N$29))/COUNT(SimData!$B$9:$B$108)</f>
        <v>0.01</v>
      </c>
      <c r="R30">
        <f>($R$46-$R$27)/19+$R$29</f>
        <v>-6.8421052458832389E-7</v>
      </c>
      <c r="S30">
        <f>(COUNTIF(SimData!$C$9:$C$108,"&lt;="&amp;$R$30)-COUNTIF(SimData!$C$9:$C$108,"&lt;="&amp;$R$29))/COUNT(SimData!$C$9:$C$108)</f>
        <v>0</v>
      </c>
      <c r="V30">
        <v>19</v>
      </c>
      <c r="W30" s="2">
        <f t="shared" si="0"/>
        <v>14.494857104130551</v>
      </c>
      <c r="X30" s="2">
        <f>_xll.PDENSITY($W$30,SimData!$B$9:$B$108,$W$6,$W$7,0)</f>
        <v>4.8450409569540477E-2</v>
      </c>
    </row>
    <row r="31" spans="1:24">
      <c r="A31">
        <v>23</v>
      </c>
      <c r="B31">
        <v>16.903614661536402</v>
      </c>
      <c r="C31">
        <v>-9.9999988378840499E-7</v>
      </c>
      <c r="N31">
        <f>($N$46-$N$27)/19+$N$30</f>
        <v>14.836502106366231</v>
      </c>
      <c r="O31">
        <f>(COUNTIF(SimData!$B$9:$B$108,"&lt;="&amp;$N$31)-COUNTIF(SimData!$B$9:$B$108,"&lt;="&amp;$N$30))/COUNT(SimData!$B$9:$B$108)</f>
        <v>0.01</v>
      </c>
      <c r="R31">
        <f>($R$46-$R$27)/19+$R$30</f>
        <v>-5.7894736695935095E-7</v>
      </c>
      <c r="S31">
        <f>(COUNTIF(SimData!$C$9:$C$108,"&lt;="&amp;$R$31)-COUNTIF(SimData!$C$9:$C$108,"&lt;="&amp;$R$30))/COUNT(SimData!$C$9:$C$108)</f>
        <v>0</v>
      </c>
      <c r="V31">
        <v>20</v>
      </c>
      <c r="W31" s="2">
        <f t="shared" si="0"/>
        <v>14.615065530843102</v>
      </c>
      <c r="X31" s="2">
        <f>_xll.PDENSITY($W$31,SimData!$B$9:$B$108,$W$6,$W$7,0)</f>
        <v>5.4922475780027388E-2</v>
      </c>
    </row>
    <row r="32" spans="1:24">
      <c r="A32">
        <v>24</v>
      </c>
      <c r="B32">
        <v>20.049011176416759</v>
      </c>
      <c r="C32">
        <v>0</v>
      </c>
      <c r="N32">
        <f>($N$46-$N$27)/19+$N$31</f>
        <v>15.462851277131632</v>
      </c>
      <c r="O32">
        <f>(COUNTIF(SimData!$B$9:$B$108,"&lt;="&amp;$N$32)-COUNTIF(SimData!$B$9:$B$108,"&lt;="&amp;$N$31))/COUNT(SimData!$B$9:$B$108)</f>
        <v>0.05</v>
      </c>
      <c r="R32">
        <f>($R$46-$R$27)/19+$R$31</f>
        <v>-4.7368420933037801E-7</v>
      </c>
      <c r="S32">
        <f>(COUNTIF(SimData!$C$9:$C$108,"&lt;="&amp;$R$32)-COUNTIF(SimData!$C$9:$C$108,"&lt;="&amp;$R$31))/COUNT(SimData!$C$9:$C$108)</f>
        <v>0</v>
      </c>
      <c r="V32">
        <v>21</v>
      </c>
      <c r="W32" s="2">
        <f t="shared" si="0"/>
        <v>14.735273957555654</v>
      </c>
      <c r="X32" s="2">
        <f>_xll.PDENSITY($W$32,SimData!$B$9:$B$108,$W$6,$W$7,0)</f>
        <v>6.1705542662982005E-2</v>
      </c>
    </row>
    <row r="33" spans="1:24">
      <c r="A33">
        <v>25</v>
      </c>
      <c r="B33">
        <v>15.49874082833739</v>
      </c>
      <c r="C33">
        <v>-9.9999999747524271E-7</v>
      </c>
      <c r="N33">
        <f>($N$46-$N$27)/19+$N$32</f>
        <v>16.089200447897035</v>
      </c>
      <c r="O33">
        <f>(COUNTIF(SimData!$B$9:$B$108,"&lt;="&amp;$N$33)-COUNTIF(SimData!$B$9:$B$108,"&lt;="&amp;$N$32))/COUNT(SimData!$B$9:$B$108)</f>
        <v>0.11</v>
      </c>
      <c r="R33">
        <f>($R$46-$R$27)/19+$R$32</f>
        <v>-3.6842105170140507E-7</v>
      </c>
      <c r="S33">
        <f>(COUNTIF(SimData!$C$9:$C$108,"&lt;="&amp;$R$33)-COUNTIF(SimData!$C$9:$C$108,"&lt;="&amp;$R$32))/COUNT(SimData!$C$9:$C$108)</f>
        <v>0</v>
      </c>
      <c r="V33">
        <v>22</v>
      </c>
      <c r="W33" s="2">
        <f t="shared" si="0"/>
        <v>14.855482384268205</v>
      </c>
      <c r="X33" s="2">
        <f>_xll.PDENSITY($W$33,SimData!$B$9:$B$108,$W$6,$W$7,0)</f>
        <v>6.8633870364322877E-2</v>
      </c>
    </row>
    <row r="34" spans="1:24">
      <c r="A34">
        <v>26</v>
      </c>
      <c r="B34">
        <v>18.346105553918505</v>
      </c>
      <c r="C34">
        <v>9.9999988378840499E-7</v>
      </c>
      <c r="N34">
        <f>($N$46-$N$27)/19+$N$33</f>
        <v>16.715549618662436</v>
      </c>
      <c r="O34">
        <f>(COUNTIF(SimData!$B$9:$B$108,"&lt;="&amp;$N$34)-COUNTIF(SimData!$B$9:$B$108,"&lt;="&amp;$N$33))/COUNT(SimData!$B$9:$B$108)</f>
        <v>0.03</v>
      </c>
      <c r="R34">
        <f>($R$46-$R$27)/19+$R$33</f>
        <v>-2.6315789407243214E-7</v>
      </c>
      <c r="S34">
        <f>(COUNTIF(SimData!$C$9:$C$108,"&lt;="&amp;$R$34)-COUNTIF(SimData!$C$9:$C$108,"&lt;="&amp;$R$33))/COUNT(SimData!$C$9:$C$108)</f>
        <v>0</v>
      </c>
      <c r="V34">
        <v>23</v>
      </c>
      <c r="W34" s="2">
        <f t="shared" si="0"/>
        <v>14.975690810980756</v>
      </c>
      <c r="X34" s="2">
        <f>_xll.PDENSITY($W$34,SimData!$B$9:$B$108,$W$6,$W$7,0)</f>
        <v>7.5529160975500581E-2</v>
      </c>
    </row>
    <row r="35" spans="1:24">
      <c r="A35">
        <v>27</v>
      </c>
      <c r="B35">
        <v>16.315903768595305</v>
      </c>
      <c r="C35">
        <v>-9.9999977010156726E-7</v>
      </c>
      <c r="N35">
        <f>($N$46-$N$27)/19+$N$34</f>
        <v>17.341898789427837</v>
      </c>
      <c r="O35">
        <f>(COUNTIF(SimData!$B$9:$B$108,"&lt;="&amp;$N$35)-COUNTIF(SimData!$B$9:$B$108,"&lt;="&amp;$N$34))/COUNT(SimData!$B$9:$B$108)</f>
        <v>0.15</v>
      </c>
      <c r="R35">
        <f>($R$46-$R$27)/19+$R$34</f>
        <v>-1.5789473644345922E-7</v>
      </c>
      <c r="S35">
        <f>(COUNTIF(SimData!$C$9:$C$108,"&lt;="&amp;$R$35)-COUNTIF(SimData!$C$9:$C$108,"&lt;="&amp;$R$34))/COUNT(SimData!$C$9:$C$108)</f>
        <v>0</v>
      </c>
      <c r="V35">
        <v>24</v>
      </c>
      <c r="W35" s="2">
        <f t="shared" si="0"/>
        <v>15.095899237693308</v>
      </c>
      <c r="X35" s="2">
        <f>_xll.PDENSITY($W$35,SimData!$B$9:$B$108,$W$6,$W$7,0)</f>
        <v>8.2215121647385217E-2</v>
      </c>
    </row>
    <row r="36" spans="1:24">
      <c r="A36">
        <v>28</v>
      </c>
      <c r="B36">
        <v>18.870936026595952</v>
      </c>
      <c r="C36">
        <v>9.9999977010156726E-7</v>
      </c>
      <c r="N36">
        <f>($N$46-$N$27)/19+$N$35</f>
        <v>17.968247960193239</v>
      </c>
      <c r="O36">
        <f>(COUNTIF(SimData!$B$9:$B$108,"&lt;="&amp;$N$36)-COUNTIF(SimData!$B$9:$B$108,"&lt;="&amp;$N$35))/COUNT(SimData!$B$9:$B$108)</f>
        <v>0.12</v>
      </c>
      <c r="R36">
        <f>($R$46-$R$27)/19+$R$35</f>
        <v>-5.2631578814486311E-8</v>
      </c>
      <c r="S36">
        <f>(COUNTIF(SimData!$C$9:$C$108,"&lt;="&amp;$R$36)-COUNTIF(SimData!$C$9:$C$108,"&lt;="&amp;$R$35))/COUNT(SimData!$C$9:$C$108)</f>
        <v>0</v>
      </c>
      <c r="V36">
        <v>25</v>
      </c>
      <c r="W36" s="2">
        <f t="shared" si="0"/>
        <v>15.216107664405859</v>
      </c>
      <c r="X36" s="2">
        <f>_xll.PDENSITY($W$36,SimData!$B$9:$B$108,$W$6,$W$7,0)</f>
        <v>8.8534015258977264E-2</v>
      </c>
    </row>
    <row r="37" spans="1:24">
      <c r="A37">
        <v>29</v>
      </c>
      <c r="B37">
        <v>15.73181313021691</v>
      </c>
      <c r="C37">
        <v>0</v>
      </c>
      <c r="N37">
        <f>($N$46-$N$27)/19+$N$36</f>
        <v>18.59459713095864</v>
      </c>
      <c r="O37">
        <f>(COUNTIF(SimData!$B$9:$B$108,"&lt;="&amp;$N$37)-COUNTIF(SimData!$B$9:$B$108,"&lt;="&amp;$N$36))/COUNT(SimData!$B$9:$B$108)</f>
        <v>0.1</v>
      </c>
      <c r="R37">
        <f>($R$46-$R$27)/19+$R$36</f>
        <v>5.2631578814486602E-8</v>
      </c>
      <c r="S37">
        <f>(COUNTIF(SimData!$C$9:$C$108,"&lt;="&amp;$R$37)-COUNTIF(SimData!$C$9:$C$108,"&lt;="&amp;$R$36))/COUNT(SimData!$C$9:$C$108)</f>
        <v>0.42</v>
      </c>
      <c r="V37">
        <v>26</v>
      </c>
      <c r="W37" s="2">
        <f t="shared" si="0"/>
        <v>15.336316091118411</v>
      </c>
      <c r="X37" s="2">
        <f>_xll.PDENSITY($W$37,SimData!$B$9:$B$108,$W$6,$W$7,0)</f>
        <v>9.4363178431777592E-2</v>
      </c>
    </row>
    <row r="38" spans="1:24">
      <c r="A38">
        <v>30</v>
      </c>
      <c r="B38">
        <v>17.831734052544991</v>
      </c>
      <c r="C38">
        <v>0</v>
      </c>
      <c r="N38">
        <f>($N$46-$N$27)/19+$N$37</f>
        <v>19.220946301724041</v>
      </c>
      <c r="O38">
        <f>(COUNTIF(SimData!$B$9:$B$108,"&lt;="&amp;$N$38)-COUNTIF(SimData!$B$9:$B$108,"&lt;="&amp;$N$37))/COUNT(SimData!$B$9:$B$108)</f>
        <v>0.12</v>
      </c>
      <c r="R38">
        <f>($R$46-$R$27)/19+$R$37</f>
        <v>1.5789473644345951E-7</v>
      </c>
      <c r="S38">
        <f>(COUNTIF(SimData!$C$9:$C$108,"&lt;="&amp;$R$38)-COUNTIF(SimData!$C$9:$C$108,"&lt;="&amp;$R$37))/COUNT(SimData!$C$9:$C$108)</f>
        <v>0</v>
      </c>
      <c r="V38">
        <v>27</v>
      </c>
      <c r="W38" s="2">
        <f t="shared" si="0"/>
        <v>15.456524517830962</v>
      </c>
      <c r="X38" s="2">
        <f>_xll.PDENSITY($W$38,SimData!$B$9:$B$108,$W$6,$W$7,0)</f>
        <v>9.9629118067980665E-2</v>
      </c>
    </row>
    <row r="39" spans="1:24">
      <c r="A39">
        <v>31</v>
      </c>
      <c r="B39">
        <v>17.62599306144347</v>
      </c>
      <c r="C39">
        <v>-9.9999977010156726E-7</v>
      </c>
      <c r="G39" s="2"/>
      <c r="N39">
        <f>($N$46-$N$27)/19+$N$38</f>
        <v>19.847295472489442</v>
      </c>
      <c r="O39">
        <f>(COUNTIF(SimData!$B$9:$B$108,"&lt;="&amp;$N$39)-COUNTIF(SimData!$B$9:$B$108,"&lt;="&amp;$N$38))/COUNT(SimData!$B$9:$B$108)</f>
        <v>0.1</v>
      </c>
      <c r="R39">
        <f>($R$46-$R$27)/19+$R$38</f>
        <v>2.6315789407243245E-7</v>
      </c>
      <c r="S39">
        <f>(COUNTIF(SimData!$C$9:$C$108,"&lt;="&amp;$R$39)-COUNTIF(SimData!$C$9:$C$108,"&lt;="&amp;$R$38))/COUNT(SimData!$C$9:$C$108)</f>
        <v>0</v>
      </c>
      <c r="V39">
        <v>28</v>
      </c>
      <c r="W39" s="2">
        <f t="shared" si="0"/>
        <v>15.576732944543513</v>
      </c>
      <c r="X39" s="2">
        <f>_xll.PDENSITY($W$39,SimData!$B$9:$B$108,$W$6,$W$7,0)</f>
        <v>0.10431682879999611</v>
      </c>
    </row>
    <row r="40" spans="1:24">
      <c r="A40">
        <v>32</v>
      </c>
      <c r="B40">
        <v>17.209258951629771</v>
      </c>
      <c r="C40">
        <v>0</v>
      </c>
      <c r="N40">
        <f>($N$46-$N$27)/19+$N$39</f>
        <v>20.473644643254843</v>
      </c>
      <c r="O40">
        <f>(COUNTIF(SimData!$B$9:$B$108,"&lt;="&amp;$N$40)-COUNTIF(SimData!$B$9:$B$108,"&lt;="&amp;$N$39))/COUNT(SimData!$B$9:$B$108)</f>
        <v>7.0000000000000007E-2</v>
      </c>
      <c r="R40">
        <f>($R$46-$R$27)/19+$R$39</f>
        <v>3.6842105170140539E-7</v>
      </c>
      <c r="S40">
        <f>(COUNTIF(SimData!$C$9:$C$108,"&lt;="&amp;$R$40)-COUNTIF(SimData!$C$9:$C$108,"&lt;="&amp;$R$39))/COUNT(SimData!$C$9:$C$108)</f>
        <v>0</v>
      </c>
      <c r="V40">
        <v>29</v>
      </c>
      <c r="W40" s="2">
        <f t="shared" si="0"/>
        <v>15.696941371256065</v>
      </c>
      <c r="X40" s="2">
        <f>_xll.PDENSITY($W$40,SimData!$B$9:$B$108,$W$6,$W$7,0)</f>
        <v>0.10847245542858103</v>
      </c>
    </row>
    <row r="41" spans="1:24">
      <c r="A41">
        <v>33</v>
      </c>
      <c r="B41">
        <v>16.339632520910929</v>
      </c>
      <c r="C41">
        <v>-9.9999977010156726E-7</v>
      </c>
      <c r="N41">
        <f>($N$46-$N$27)/19+$N$40</f>
        <v>21.099993814020245</v>
      </c>
      <c r="O41">
        <f>(COUNTIF(SimData!$B$9:$B$108,"&lt;="&amp;$N$41)-COUNTIF(SimData!$B$9:$B$108,"&lt;="&amp;$N$40))/COUNT(SimData!$B$9:$B$108)</f>
        <v>0.05</v>
      </c>
      <c r="R41">
        <f>($R$46-$R$27)/19+$R$40</f>
        <v>4.7368420933037833E-7</v>
      </c>
      <c r="S41">
        <f>(COUNTIF(SimData!$C$9:$C$108,"&lt;="&amp;$R$41)-COUNTIF(SimData!$C$9:$C$108,"&lt;="&amp;$R$40))/COUNT(SimData!$C$9:$C$108)</f>
        <v>0</v>
      </c>
      <c r="V41">
        <v>30</v>
      </c>
      <c r="W41" s="2">
        <f t="shared" si="0"/>
        <v>15.817149797968616</v>
      </c>
      <c r="X41" s="2">
        <f>_xll.PDENSITY($W$41,SimData!$B$9:$B$108,$W$6,$W$7,0)</f>
        <v>0.11219831300817934</v>
      </c>
    </row>
    <row r="42" spans="1:24">
      <c r="A42">
        <v>34</v>
      </c>
      <c r="B42">
        <v>14.073626252566577</v>
      </c>
      <c r="C42">
        <v>0</v>
      </c>
      <c r="N42">
        <f>($N$46-$N$27)/19+$N$41</f>
        <v>21.726342984785646</v>
      </c>
      <c r="O42">
        <f>(COUNTIF(SimData!$B$9:$B$108,"&lt;="&amp;$N$42)-COUNTIF(SimData!$B$9:$B$108,"&lt;="&amp;$N$41))/COUNT(SimData!$B$9:$B$108)</f>
        <v>0.01</v>
      </c>
      <c r="R42">
        <f>($R$46-$R$27)/19+$R$41</f>
        <v>5.7894736695935127E-7</v>
      </c>
      <c r="S42">
        <f>(COUNTIF(SimData!$C$9:$C$108,"&lt;="&amp;$R$42)-COUNTIF(SimData!$C$9:$C$108,"&lt;="&amp;$R$41))/COUNT(SimData!$C$9:$C$108)</f>
        <v>0</v>
      </c>
      <c r="V42">
        <v>31</v>
      </c>
      <c r="W42" s="2">
        <f t="shared" si="0"/>
        <v>15.937358224681168</v>
      </c>
      <c r="X42" s="2">
        <f>_xll.PDENSITY($W$42,SimData!$B$9:$B$108,$W$6,$W$7,0)</f>
        <v>0.11564043514860801</v>
      </c>
    </row>
    <row r="43" spans="1:24">
      <c r="A43">
        <v>35</v>
      </c>
      <c r="B43">
        <v>16.994473491654421</v>
      </c>
      <c r="C43">
        <v>9.9999988378840499E-7</v>
      </c>
      <c r="N43">
        <f>($N$46-$N$27)/19+$N$42</f>
        <v>22.352692155551047</v>
      </c>
      <c r="O43">
        <f>(COUNTIF(SimData!$B$9:$B$108,"&lt;="&amp;$N$43)-COUNTIF(SimData!$B$9:$B$108,"&lt;="&amp;$N$42))/COUNT(SimData!$B$9:$B$108)</f>
        <v>0.01</v>
      </c>
      <c r="R43">
        <f>($R$46-$R$27)/19+$R$42</f>
        <v>6.8421052458832421E-7</v>
      </c>
      <c r="S43">
        <f>(COUNTIF(SimData!$C$9:$C$108,"&lt;="&amp;$R$43)-COUNTIF(SimData!$C$9:$C$108,"&lt;="&amp;$R$42))/COUNT(SimData!$C$9:$C$108)</f>
        <v>0</v>
      </c>
      <c r="V43">
        <v>32</v>
      </c>
      <c r="W43" s="2">
        <f t="shared" si="0"/>
        <v>16.057566651393721</v>
      </c>
      <c r="X43" s="2">
        <f>_xll.PDENSITY($W$43,SimData!$B$9:$B$108,$W$6,$W$7,0)</f>
        <v>0.11897004028004134</v>
      </c>
    </row>
    <row r="44" spans="1:24">
      <c r="A44">
        <v>36</v>
      </c>
      <c r="B44">
        <v>19.10160489613412</v>
      </c>
      <c r="C44">
        <v>9.9999999747524271E-7</v>
      </c>
      <c r="N44">
        <f>($N$46-$N$27)/19+$N$43</f>
        <v>22.979041326316448</v>
      </c>
      <c r="O44">
        <f>(COUNTIF(SimData!$B$9:$B$108,"&lt;="&amp;$N$44)-COUNTIF(SimData!$B$9:$B$108,"&lt;="&amp;$N$43))/COUNT(SimData!$B$9:$B$108)</f>
        <v>0</v>
      </c>
      <c r="R44">
        <f>($R$46-$R$27)/19+$R$43</f>
        <v>7.8947368221729715E-7</v>
      </c>
      <c r="S44">
        <f>(COUNTIF(SimData!$C$9:$C$108,"&lt;="&amp;$R$44)-COUNTIF(SimData!$C$9:$C$108,"&lt;="&amp;$R$43))/COUNT(SimData!$C$9:$C$108)</f>
        <v>0</v>
      </c>
      <c r="V44">
        <v>33</v>
      </c>
      <c r="W44" s="2">
        <f t="shared" si="0"/>
        <v>16.177775078106272</v>
      </c>
      <c r="X44" s="2">
        <f>_xll.PDENSITY($W$44,SimData!$B$9:$B$108,$W$6,$W$7,0)</f>
        <v>0.12236135012109205</v>
      </c>
    </row>
    <row r="45" spans="1:24">
      <c r="A45">
        <v>37</v>
      </c>
      <c r="B45">
        <v>15.537659491975404</v>
      </c>
      <c r="C45">
        <v>0</v>
      </c>
      <c r="N45">
        <f>($N$46-$N$27)/19+$N$44</f>
        <v>23.605390497081849</v>
      </c>
      <c r="O45">
        <f>(COUNTIF(SimData!$B$9:$B$108,"&lt;="&amp;$N$45)-COUNTIF(SimData!$B$9:$B$108,"&lt;="&amp;$N$44))/COUNT(SimData!$B$9:$B$108)</f>
        <v>0.01</v>
      </c>
      <c r="R45">
        <f>($R$46-$R$27)/19+$R$44</f>
        <v>8.9473683984627009E-7</v>
      </c>
      <c r="S45">
        <f>(COUNTIF(SimData!$C$9:$C$108,"&lt;="&amp;$R$45)-COUNTIF(SimData!$C$9:$C$108,"&lt;="&amp;$R$44))/COUNT(SimData!$C$9:$C$108)</f>
        <v>0</v>
      </c>
      <c r="V45">
        <v>34</v>
      </c>
      <c r="W45" s="2">
        <f t="shared" ref="W45:W76" si="1">1/99*($W$5-$W$4)+W44</f>
        <v>16.297983504818824</v>
      </c>
      <c r="X45" s="2">
        <f>_xll.PDENSITY($W$45,SimData!$B$9:$B$108,$W$6,$W$7,0)</f>
        <v>0.12596885271077815</v>
      </c>
    </row>
    <row r="46" spans="1:24">
      <c r="A46">
        <v>38</v>
      </c>
      <c r="B46">
        <v>16.903517060957142</v>
      </c>
      <c r="C46">
        <v>0</v>
      </c>
      <c r="N46" s="2">
        <f>MAX(SimData!$B$9:$B$108)</f>
        <v>24.231739667847251</v>
      </c>
      <c r="O46">
        <f>(COUNTIF(SimData!$B$9:$B$108,"&lt;="&amp;$N$46)-COUNTIF(SimData!$B$9:$B$108,"&lt;="&amp;$N$45))/COUNT(SimData!$B$9:$B$108)</f>
        <v>0.02</v>
      </c>
      <c r="R46" s="2">
        <f>MAX(SimData!$C$9:$C$108)</f>
        <v>9.9999999747524271E-7</v>
      </c>
      <c r="S46">
        <f>(COUNTIF(SimData!$C$9:$C$108,"&lt;="&amp;$R$46)-COUNTIF(SimData!$C$9:$C$108,"&lt;="&amp;$R$45))/COUNT(SimData!$C$9:$C$108)</f>
        <v>0.26</v>
      </c>
      <c r="V46">
        <v>35</v>
      </c>
      <c r="W46" s="2">
        <f t="shared" si="1"/>
        <v>16.418191931531375</v>
      </c>
      <c r="X46" s="2">
        <f>_xll.PDENSITY($W$46,SimData!$B$9:$B$108,$W$6,$W$7,0)</f>
        <v>0.12990723557648959</v>
      </c>
    </row>
    <row r="47" spans="1:24">
      <c r="A47">
        <v>39</v>
      </c>
      <c r="B47">
        <v>18.213537366483763</v>
      </c>
      <c r="C47">
        <v>0</v>
      </c>
      <c r="V47">
        <v>36</v>
      </c>
      <c r="W47" s="2">
        <f t="shared" si="1"/>
        <v>16.538400358243926</v>
      </c>
      <c r="X47" s="2">
        <f>_xll.PDENSITY($W$47,SimData!$B$9:$B$108,$W$6,$W$7,0)</f>
        <v>0.13423679052420395</v>
      </c>
    </row>
    <row r="48" spans="1:24">
      <c r="A48">
        <v>40</v>
      </c>
      <c r="B48">
        <v>17.224114500347696</v>
      </c>
      <c r="C48">
        <v>-9.9999999747524271E-7</v>
      </c>
      <c r="V48">
        <v>37</v>
      </c>
      <c r="W48" s="2">
        <f t="shared" si="1"/>
        <v>16.658608784956478</v>
      </c>
      <c r="X48" s="2">
        <f>_xll.PDENSITY($W$48,SimData!$B$9:$B$108,$W$6,$W$7,0)</f>
        <v>0.13895619221588884</v>
      </c>
    </row>
    <row r="49" spans="1:24">
      <c r="A49">
        <v>41</v>
      </c>
      <c r="B49">
        <v>12.331105423304626</v>
      </c>
      <c r="C49">
        <v>0</v>
      </c>
      <c r="V49">
        <v>38</v>
      </c>
      <c r="W49" s="2">
        <f t="shared" si="1"/>
        <v>16.778817211669029</v>
      </c>
      <c r="X49" s="2">
        <f>_xll.PDENSITY($W$49,SimData!$B$9:$B$108,$W$6,$W$7,0)</f>
        <v>0.14400335584786247</v>
      </c>
    </row>
    <row r="50" spans="1:24">
      <c r="A50">
        <v>42</v>
      </c>
      <c r="B50">
        <v>17.246583708322255</v>
      </c>
      <c r="C50">
        <v>0</v>
      </c>
      <c r="V50">
        <v>39</v>
      </c>
      <c r="W50" s="2">
        <f t="shared" si="1"/>
        <v>16.89902563838158</v>
      </c>
      <c r="X50" s="2">
        <f>_xll.PDENSITY($W$50,SimData!$B$9:$B$108,$W$6,$W$7,0)</f>
        <v>0.14926381712528936</v>
      </c>
    </row>
    <row r="51" spans="1:24">
      <c r="A51">
        <v>43</v>
      </c>
      <c r="B51">
        <v>17.137588381255199</v>
      </c>
      <c r="C51">
        <v>-9.9999999747524271E-7</v>
      </c>
      <c r="V51">
        <v>40</v>
      </c>
      <c r="W51" s="2">
        <f t="shared" si="1"/>
        <v>17.019234065094132</v>
      </c>
      <c r="X51" s="2">
        <f>_xll.PDENSITY($W$51,SimData!$B$9:$B$108,$W$6,$W$7,0)</f>
        <v>0.15458498452035643</v>
      </c>
    </row>
    <row r="52" spans="1:24">
      <c r="A52">
        <v>44</v>
      </c>
      <c r="B52">
        <v>21.04054650183792</v>
      </c>
      <c r="C52">
        <v>0</v>
      </c>
      <c r="V52">
        <v>41</v>
      </c>
      <c r="W52" s="2">
        <f t="shared" si="1"/>
        <v>17.139442491806683</v>
      </c>
      <c r="X52" s="2">
        <f>_xll.PDENSITY($W$52,SimData!$B$9:$B$108,$W$6,$W$7,0)</f>
        <v>0.15979387496191283</v>
      </c>
    </row>
    <row r="53" spans="1:24">
      <c r="A53">
        <v>45</v>
      </c>
      <c r="B53">
        <v>20.974942528434703</v>
      </c>
      <c r="C53">
        <v>0</v>
      </c>
      <c r="V53">
        <v>42</v>
      </c>
      <c r="W53" s="2">
        <f t="shared" si="1"/>
        <v>17.259650918519235</v>
      </c>
      <c r="X53" s="2">
        <f>_xll.PDENSITY($W$53,SimData!$B$9:$B$108,$W$6,$W$7,0)</f>
        <v>0.16471566023804565</v>
      </c>
    </row>
    <row r="54" spans="1:24">
      <c r="A54">
        <v>46</v>
      </c>
      <c r="B54">
        <v>20.419589578495302</v>
      </c>
      <c r="C54">
        <v>-9.9999988378840499E-7</v>
      </c>
      <c r="V54">
        <v>43</v>
      </c>
      <c r="W54" s="2">
        <f t="shared" si="1"/>
        <v>17.379859345231786</v>
      </c>
      <c r="X54" s="2">
        <f>_xll.PDENSITY($W$54,SimData!$B$9:$B$108,$W$6,$W$7,0)</f>
        <v>0.1691905246100569</v>
      </c>
    </row>
    <row r="55" spans="1:24">
      <c r="A55">
        <v>47</v>
      </c>
      <c r="B55">
        <v>15.75689500724657</v>
      </c>
      <c r="C55">
        <v>-9.9999988378840499E-7</v>
      </c>
      <c r="V55">
        <v>44</v>
      </c>
      <c r="W55" s="2">
        <f t="shared" si="1"/>
        <v>17.500067771944337</v>
      </c>
      <c r="X55" s="2">
        <f>_xll.PDENSITY($W$55,SimData!$B$9:$B$108,$W$6,$W$7,0)</f>
        <v>0.1730868783549562</v>
      </c>
    </row>
    <row r="56" spans="1:24">
      <c r="A56">
        <v>48</v>
      </c>
      <c r="B56">
        <v>15.680679842531905</v>
      </c>
      <c r="C56">
        <v>-9.9999988378840499E-7</v>
      </c>
      <c r="V56">
        <v>45</v>
      </c>
      <c r="W56" s="2">
        <f t="shared" si="1"/>
        <v>17.620276198656889</v>
      </c>
      <c r="X56" s="2">
        <f>_xll.PDENSITY($W$56,SimData!$B$9:$B$108,$W$6,$W$7,0)</f>
        <v>0.17630974216052817</v>
      </c>
    </row>
    <row r="57" spans="1:24">
      <c r="A57">
        <v>49</v>
      </c>
      <c r="B57">
        <v>19.090869975854019</v>
      </c>
      <c r="C57">
        <v>9.9999988378840499E-7</v>
      </c>
      <c r="V57">
        <v>46</v>
      </c>
      <c r="W57" s="2">
        <f t="shared" si="1"/>
        <v>17.74048462536944</v>
      </c>
      <c r="X57" s="2">
        <f>_xll.PDENSITY($W$57,SimData!$B$9:$B$108,$W$6,$W$7,0)</f>
        <v>0.17880394829221385</v>
      </c>
    </row>
    <row r="58" spans="1:24">
      <c r="A58">
        <v>50</v>
      </c>
      <c r="B58">
        <v>19.688769330168917</v>
      </c>
      <c r="C58">
        <v>9.9999999747524271E-7</v>
      </c>
      <c r="V58">
        <v>47</v>
      </c>
      <c r="W58" s="2">
        <f t="shared" si="1"/>
        <v>17.860693052081992</v>
      </c>
      <c r="X58" s="2">
        <f>_xll.PDENSITY($W$58,SimData!$B$9:$B$108,$W$6,$W$7,0)</f>
        <v>0.18055254826529396</v>
      </c>
    </row>
    <row r="59" spans="1:24">
      <c r="A59">
        <v>51</v>
      </c>
      <c r="B59">
        <v>15.731950130411354</v>
      </c>
      <c r="C59">
        <v>0</v>
      </c>
      <c r="V59">
        <v>48</v>
      </c>
      <c r="W59" s="2">
        <f t="shared" si="1"/>
        <v>17.980901478794543</v>
      </c>
      <c r="X59" s="2">
        <f>_xll.PDENSITY($W$59,SimData!$B$9:$B$108,$W$6,$W$7,0)</f>
        <v>0.18157136978978491</v>
      </c>
    </row>
    <row r="60" spans="1:24">
      <c r="A60">
        <v>52</v>
      </c>
      <c r="B60">
        <v>17.386136658992811</v>
      </c>
      <c r="C60">
        <v>0</v>
      </c>
      <c r="V60">
        <v>49</v>
      </c>
      <c r="W60" s="2">
        <f t="shared" si="1"/>
        <v>18.101109905507094</v>
      </c>
      <c r="X60" s="2">
        <f>_xll.PDENSITY($W$60,SimData!$B$9:$B$108,$W$6,$W$7,0)</f>
        <v>0.18190098079535727</v>
      </c>
    </row>
    <row r="61" spans="1:24">
      <c r="A61">
        <v>53</v>
      </c>
      <c r="B61">
        <v>17.804293516011779</v>
      </c>
      <c r="C61">
        <v>0</v>
      </c>
      <c r="V61">
        <v>50</v>
      </c>
      <c r="W61" s="2">
        <f t="shared" si="1"/>
        <v>18.221318332219646</v>
      </c>
      <c r="X61" s="2">
        <f>_xll.PDENSITY($W$61,SimData!$B$9:$B$108,$W$6,$W$7,0)</f>
        <v>0.18159740141736685</v>
      </c>
    </row>
    <row r="62" spans="1:24">
      <c r="A62">
        <v>54</v>
      </c>
      <c r="B62">
        <v>16.825492302556391</v>
      </c>
      <c r="C62">
        <v>-9.9999988378840499E-7</v>
      </c>
      <c r="V62">
        <v>51</v>
      </c>
      <c r="W62" s="2">
        <f t="shared" si="1"/>
        <v>18.341526758932197</v>
      </c>
      <c r="X62" s="2">
        <f>_xll.PDENSITY($W$62,SimData!$B$9:$B$108,$W$6,$W$7,0)</f>
        <v>0.18072280082378847</v>
      </c>
    </row>
    <row r="63" spans="1:24">
      <c r="A63">
        <v>55</v>
      </c>
      <c r="B63">
        <v>17.212518792700724</v>
      </c>
      <c r="C63">
        <v>9.9999999747524271E-7</v>
      </c>
      <c r="V63">
        <v>52</v>
      </c>
      <c r="W63" s="2">
        <f t="shared" si="1"/>
        <v>18.461735185644748</v>
      </c>
      <c r="X63" s="2">
        <f>_xll.PDENSITY($W$63,SimData!$B$9:$B$108,$W$6,$W$7,0)</f>
        <v>0.17933718885609165</v>
      </c>
    </row>
    <row r="64" spans="1:24">
      <c r="A64">
        <v>56</v>
      </c>
      <c r="B64">
        <v>19.403219774227871</v>
      </c>
      <c r="C64">
        <v>9.9999988378840499E-7</v>
      </c>
      <c r="V64">
        <v>53</v>
      </c>
      <c r="W64" s="2">
        <f t="shared" si="1"/>
        <v>18.5819436123573</v>
      </c>
      <c r="X64" s="2">
        <f>_xll.PDENSITY($W$64,SimData!$B$9:$B$108,$W$6,$W$7,0)</f>
        <v>0.17749182733648955</v>
      </c>
    </row>
    <row r="65" spans="1:24">
      <c r="A65">
        <v>57</v>
      </c>
      <c r="B65">
        <v>15.653025811094917</v>
      </c>
      <c r="C65">
        <v>-9.9999988378840499E-7</v>
      </c>
      <c r="V65">
        <v>54</v>
      </c>
      <c r="W65" s="2">
        <f t="shared" si="1"/>
        <v>18.702152039069851</v>
      </c>
      <c r="X65" s="2">
        <f>_xll.PDENSITY($W$65,SimData!$B$9:$B$108,$W$6,$W$7,0)</f>
        <v>0.17522479425400447</v>
      </c>
    </row>
    <row r="66" spans="1:24">
      <c r="A66">
        <v>58</v>
      </c>
      <c r="B66">
        <v>18.233251481526334</v>
      </c>
      <c r="C66">
        <v>9.9999977010156726E-7</v>
      </c>
      <c r="V66">
        <v>55</v>
      </c>
      <c r="W66" s="2">
        <f t="shared" si="1"/>
        <v>18.822360465782403</v>
      </c>
      <c r="X66" s="2">
        <f>_xll.PDENSITY($W$66,SimData!$B$9:$B$108,$W$6,$W$7,0)</f>
        <v>0.17255886830822165</v>
      </c>
    </row>
    <row r="67" spans="1:24">
      <c r="A67">
        <v>59</v>
      </c>
      <c r="B67">
        <v>18.006531211649911</v>
      </c>
      <c r="C67">
        <v>0</v>
      </c>
      <c r="V67">
        <v>56</v>
      </c>
      <c r="W67" s="2">
        <f t="shared" si="1"/>
        <v>18.942568892494954</v>
      </c>
      <c r="X67" s="2">
        <f>_xll.PDENSITY($W$67,SimData!$B$9:$B$108,$W$6,$W$7,0)</f>
        <v>0.16950167528108928</v>
      </c>
    </row>
    <row r="68" spans="1:24">
      <c r="A68">
        <v>60</v>
      </c>
      <c r="B68">
        <v>18.433109135279508</v>
      </c>
      <c r="C68">
        <v>9.9999988378840499E-7</v>
      </c>
      <c r="V68">
        <v>57</v>
      </c>
      <c r="W68" s="2">
        <f t="shared" si="1"/>
        <v>19.062777319207505</v>
      </c>
      <c r="X68" s="2">
        <f>_xll.PDENSITY($W$68,SimData!$B$9:$B$108,$W$6,$W$7,0)</f>
        <v>0.16604785224058483</v>
      </c>
    </row>
    <row r="69" spans="1:24">
      <c r="A69">
        <v>61</v>
      </c>
      <c r="B69">
        <v>15.113721565789483</v>
      </c>
      <c r="C69">
        <v>-9.9999999747524271E-7</v>
      </c>
      <c r="V69">
        <v>58</v>
      </c>
      <c r="W69" s="2">
        <f t="shared" si="1"/>
        <v>19.182985745920057</v>
      </c>
      <c r="X69" s="2">
        <f>_xll.PDENSITY($W$69,SimData!$B$9:$B$108,$W$6,$W$7,0)</f>
        <v>0.1621828362173566</v>
      </c>
    </row>
    <row r="70" spans="1:24">
      <c r="A70">
        <v>62</v>
      </c>
      <c r="B70">
        <v>19.747357965432936</v>
      </c>
      <c r="C70">
        <v>9.9999977010156726E-7</v>
      </c>
      <c r="V70">
        <v>59</v>
      </c>
      <c r="W70" s="2">
        <f t="shared" si="1"/>
        <v>19.303194172632608</v>
      </c>
      <c r="X70" s="2">
        <f>_xll.PDENSITY($W$70,SimData!$B$9:$B$108,$W$6,$W$7,0)</f>
        <v>0.15788776811567101</v>
      </c>
    </row>
    <row r="71" spans="1:24">
      <c r="A71">
        <v>63</v>
      </c>
      <c r="B71">
        <v>18.679126850583277</v>
      </c>
      <c r="C71">
        <v>0</v>
      </c>
      <c r="V71">
        <v>60</v>
      </c>
      <c r="W71" s="2">
        <f t="shared" si="1"/>
        <v>19.42340259934516</v>
      </c>
      <c r="X71" s="2">
        <f>_xll.PDENSITY($W$71,SimData!$B$9:$B$108,$W$6,$W$7,0)</f>
        <v>0.15314492361173249</v>
      </c>
    </row>
    <row r="72" spans="1:24">
      <c r="A72">
        <v>64</v>
      </c>
      <c r="B72">
        <v>19.112986511065397</v>
      </c>
      <c r="C72">
        <v>9.9999977010156726E-7</v>
      </c>
      <c r="V72">
        <v>61</v>
      </c>
      <c r="W72" s="2">
        <f t="shared" si="1"/>
        <v>19.543611026057711</v>
      </c>
      <c r="X72" s="2">
        <f>_xll.PDENSITY($W$72,SimData!$B$9:$B$108,$W$6,$W$7,0)</f>
        <v>0.14794305020315374</v>
      </c>
    </row>
    <row r="73" spans="1:24">
      <c r="A73">
        <v>65</v>
      </c>
      <c r="B73">
        <v>19.800954226449345</v>
      </c>
      <c r="C73">
        <v>9.9999999747524271E-7</v>
      </c>
      <c r="V73">
        <v>62</v>
      </c>
      <c r="W73" s="2">
        <f t="shared" si="1"/>
        <v>19.663819452770262</v>
      </c>
      <c r="X73" s="2">
        <f>_xll.PDENSITY($W$73,SimData!$B$9:$B$108,$W$6,$W$7,0)</f>
        <v>0.14228201533843798</v>
      </c>
    </row>
    <row r="74" spans="1:24">
      <c r="A74">
        <v>66</v>
      </c>
      <c r="B74">
        <v>17.788301362142469</v>
      </c>
      <c r="C74">
        <v>-9.9999965641472954E-7</v>
      </c>
      <c r="V74">
        <v>63</v>
      </c>
      <c r="W74" s="2">
        <f t="shared" si="1"/>
        <v>19.784027879482814</v>
      </c>
      <c r="X74" s="2">
        <f>_xll.PDENSITY($W$74,SimData!$B$9:$B$108,$W$6,$W$7,0)</f>
        <v>0.13617626271578115</v>
      </c>
    </row>
    <row r="75" spans="1:24">
      <c r="A75">
        <v>67</v>
      </c>
      <c r="B75">
        <v>24.231739667847251</v>
      </c>
      <c r="C75">
        <v>0</v>
      </c>
      <c r="V75">
        <v>64</v>
      </c>
      <c r="W75" s="2">
        <f t="shared" si="1"/>
        <v>19.904236306195365</v>
      </c>
      <c r="X75" s="2">
        <f>_xll.PDENSITY($W$75,SimData!$B$9:$B$108,$W$6,$W$7,0)</f>
        <v>0.12965673011504389</v>
      </c>
    </row>
    <row r="76" spans="1:24">
      <c r="A76">
        <v>68</v>
      </c>
      <c r="B76">
        <v>18.342859719863785</v>
      </c>
      <c r="C76">
        <v>-9.9999999747524271E-7</v>
      </c>
      <c r="V76">
        <v>65</v>
      </c>
      <c r="W76" s="2">
        <f t="shared" si="1"/>
        <v>20.024444732907916</v>
      </c>
      <c r="X76" s="2">
        <f>_xll.PDENSITY($W$76,SimData!$B$9:$B$108,$W$6,$W$7,0)</f>
        <v>0.12277108598389844</v>
      </c>
    </row>
    <row r="77" spans="1:24">
      <c r="A77">
        <v>69</v>
      </c>
      <c r="B77">
        <v>22.245726764648488</v>
      </c>
      <c r="C77">
        <v>9.9999988378840499E-7</v>
      </c>
      <c r="V77">
        <v>66</v>
      </c>
      <c r="W77" s="2">
        <f t="shared" ref="W77:W111" si="2">1/99*($W$5-$W$4)+W76</f>
        <v>20.144653159620468</v>
      </c>
      <c r="X77" s="2">
        <f>_xll.PDENSITY($W$77,SimData!$B$9:$B$108,$W$6,$W$7,0)</f>
        <v>0.11558236324743069</v>
      </c>
    </row>
    <row r="78" spans="1:24">
      <c r="A78">
        <v>70</v>
      </c>
      <c r="B78">
        <v>19.974414521757531</v>
      </c>
      <c r="C78">
        <v>-9.9999999747524271E-7</v>
      </c>
      <c r="V78">
        <v>67</v>
      </c>
      <c r="W78" s="2">
        <f t="shared" si="2"/>
        <v>20.264861586333019</v>
      </c>
      <c r="X78" s="2">
        <f>_xll.PDENSITY($W$78,SimData!$B$9:$B$108,$W$6,$W$7,0)</f>
        <v>0.10816626926421861</v>
      </c>
    </row>
    <row r="79" spans="1:24">
      <c r="A79">
        <v>71</v>
      </c>
      <c r="B79">
        <v>17.735330790488693</v>
      </c>
      <c r="C79">
        <v>0</v>
      </c>
      <c r="V79">
        <v>68</v>
      </c>
      <c r="W79" s="2">
        <f t="shared" si="2"/>
        <v>20.385070013045571</v>
      </c>
      <c r="X79" s="2">
        <f>_xll.PDENSITY($W$79,SimData!$B$9:$B$108,$W$6,$W$7,0)</f>
        <v>0.10060759375982853</v>
      </c>
    </row>
    <row r="80" spans="1:24">
      <c r="A80">
        <v>72</v>
      </c>
      <c r="B80">
        <v>19.895692770729561</v>
      </c>
      <c r="C80">
        <v>9.9999999747524271E-7</v>
      </c>
      <c r="V80">
        <v>69</v>
      </c>
      <c r="W80" s="2">
        <f t="shared" si="2"/>
        <v>20.505278439758122</v>
      </c>
      <c r="X80" s="2">
        <f>_xll.PDENSITY($W$80,SimData!$B$9:$B$108,$W$6,$W$7,0)</f>
        <v>9.2996196899591863E-2</v>
      </c>
    </row>
    <row r="81" spans="1:24">
      <c r="A81">
        <v>73</v>
      </c>
      <c r="B81">
        <v>19.621181812824851</v>
      </c>
      <c r="C81">
        <v>0</v>
      </c>
      <c r="V81">
        <v>70</v>
      </c>
      <c r="W81" s="2">
        <f t="shared" si="2"/>
        <v>20.625486866470673</v>
      </c>
      <c r="X81" s="2">
        <f>_xll.PDENSITY($W$81,SimData!$B$9:$B$108,$W$6,$W$7,0)</f>
        <v>8.5423031702644453E-2</v>
      </c>
    </row>
    <row r="82" spans="1:24">
      <c r="A82">
        <v>74</v>
      </c>
      <c r="B82">
        <v>24.076975412625345</v>
      </c>
      <c r="C82">
        <v>0</v>
      </c>
      <c r="V82">
        <v>71</v>
      </c>
      <c r="W82" s="2">
        <f t="shared" si="2"/>
        <v>20.745695293183225</v>
      </c>
      <c r="X82" s="2">
        <f>_xll.PDENSITY($W$82,SimData!$B$9:$B$108,$W$6,$W$7,0)</f>
        <v>7.7976554389786554E-2</v>
      </c>
    </row>
    <row r="83" spans="1:24">
      <c r="A83">
        <v>75</v>
      </c>
      <c r="B83">
        <v>17.2758294282897</v>
      </c>
      <c r="C83">
        <v>0</v>
      </c>
      <c r="V83">
        <v>72</v>
      </c>
      <c r="W83" s="2">
        <f t="shared" si="2"/>
        <v>20.865903719895776</v>
      </c>
      <c r="X83" s="2">
        <f>_xll.PDENSITY($W$83,SimData!$B$9:$B$108,$W$6,$W$7,0)</f>
        <v>7.0739735436527562E-2</v>
      </c>
    </row>
    <row r="84" spans="1:24">
      <c r="A84">
        <v>76</v>
      </c>
      <c r="B84">
        <v>20.853906466405903</v>
      </c>
      <c r="C84">
        <v>9.9999965641472954E-7</v>
      </c>
      <c r="V84">
        <v>73</v>
      </c>
      <c r="W84" s="2">
        <f t="shared" si="2"/>
        <v>20.986112146608328</v>
      </c>
      <c r="X84" s="2">
        <f>_xll.PDENSITY($W$84,SimData!$B$9:$B$108,$W$6,$W$7,0)</f>
        <v>6.3787742453072005E-2</v>
      </c>
    </row>
    <row r="85" spans="1:24">
      <c r="A85">
        <v>77</v>
      </c>
      <c r="B85">
        <v>17.793588172597261</v>
      </c>
      <c r="C85">
        <v>0</v>
      </c>
      <c r="V85">
        <v>74</v>
      </c>
      <c r="W85" s="2">
        <f t="shared" si="2"/>
        <v>21.106320573320879</v>
      </c>
      <c r="X85" s="2">
        <f>_xll.PDENSITY($W$85,SimData!$B$9:$B$108,$W$6,$W$7,0)</f>
        <v>5.7186257970482358E-2</v>
      </c>
    </row>
    <row r="86" spans="1:24">
      <c r="A86">
        <v>78</v>
      </c>
      <c r="B86">
        <v>19.984766302987751</v>
      </c>
      <c r="C86">
        <v>9.9999977010156726E-7</v>
      </c>
      <c r="V86">
        <v>75</v>
      </c>
      <c r="W86" s="2">
        <f t="shared" si="2"/>
        <v>21.22652900003343</v>
      </c>
      <c r="X86" s="2">
        <f>_xll.PDENSITY($W$86,SimData!$B$9:$B$108,$W$6,$W$7,0)</f>
        <v>5.0990340353008701E-2</v>
      </c>
    </row>
    <row r="87" spans="1:24">
      <c r="A87">
        <v>79</v>
      </c>
      <c r="B87">
        <v>17.842852733314032</v>
      </c>
      <c r="C87">
        <v>-9.9999988378840499E-7</v>
      </c>
      <c r="V87">
        <v>76</v>
      </c>
      <c r="W87" s="2">
        <f t="shared" si="2"/>
        <v>21.346737426745982</v>
      </c>
      <c r="X87" s="2">
        <f>_xll.PDENSITY($W$87,SimData!$B$9:$B$108,$W$6,$W$7,0)</f>
        <v>4.5243734478279438E-2</v>
      </c>
    </row>
    <row r="88" spans="1:24">
      <c r="A88">
        <v>80</v>
      </c>
      <c r="B88">
        <v>18.788642191558591</v>
      </c>
      <c r="C88">
        <v>9.9999988378840499E-7</v>
      </c>
      <c r="V88">
        <v>77</v>
      </c>
      <c r="W88" s="2">
        <f t="shared" si="2"/>
        <v>21.466945853458533</v>
      </c>
      <c r="X88" s="2">
        <f>_xll.PDENSITY($W$88,SimData!$B$9:$B$108,$W$6,$W$7,0)</f>
        <v>3.9978573203642627E-2</v>
      </c>
    </row>
    <row r="89" spans="1:24">
      <c r="A89">
        <v>81</v>
      </c>
      <c r="B89">
        <v>17.770705559817088</v>
      </c>
      <c r="C89">
        <v>0</v>
      </c>
      <c r="V89">
        <v>78</v>
      </c>
      <c r="W89" s="2">
        <f t="shared" si="2"/>
        <v>21.587154280171085</v>
      </c>
      <c r="X89" s="2">
        <f>_xll.PDENSITY($W$89,SimData!$B$9:$B$108,$W$6,$W$7,0)</f>
        <v>3.5215453937241042E-2</v>
      </c>
    </row>
    <row r="90" spans="1:24">
      <c r="A90">
        <v>82</v>
      </c>
      <c r="B90">
        <v>16.870005963377317</v>
      </c>
      <c r="C90">
        <v>-9.9999999747524271E-7</v>
      </c>
      <c r="V90">
        <v>79</v>
      </c>
      <c r="W90" s="2">
        <f t="shared" si="2"/>
        <v>21.707362706883636</v>
      </c>
      <c r="X90" s="2">
        <f>_xll.PDENSITY($W$90,SimData!$B$9:$B$108,$W$6,$W$7,0)</f>
        <v>3.0963900548853767E-2</v>
      </c>
    </row>
    <row r="91" spans="1:24">
      <c r="A91">
        <v>83</v>
      </c>
      <c r="B91">
        <v>18.725342052038091</v>
      </c>
      <c r="C91">
        <v>0</v>
      </c>
      <c r="V91">
        <v>80</v>
      </c>
      <c r="W91" s="2">
        <f t="shared" si="2"/>
        <v>21.827571133596187</v>
      </c>
      <c r="X91" s="2">
        <f>_xll.PDENSITY($W$91,SimData!$B$9:$B$108,$W$6,$W$7,0)</f>
        <v>2.7223213196751462E-2</v>
      </c>
    </row>
    <row r="92" spans="1:24">
      <c r="A92">
        <v>84</v>
      </c>
      <c r="B92">
        <v>18.713681540739486</v>
      </c>
      <c r="C92">
        <v>-9.9999999747524271E-7</v>
      </c>
      <c r="V92">
        <v>81</v>
      </c>
      <c r="W92" s="2">
        <f t="shared" si="2"/>
        <v>21.947779560308739</v>
      </c>
      <c r="X92" s="2">
        <f>_xll.PDENSITY($W$92,SimData!$B$9:$B$108,$W$6,$W$7,0)</f>
        <v>2.3983666535965096E-2</v>
      </c>
    </row>
    <row r="93" spans="1:24">
      <c r="A93">
        <v>85</v>
      </c>
      <c r="B93">
        <v>18.314172680225067</v>
      </c>
      <c r="C93">
        <v>-9.9999999747524271E-7</v>
      </c>
      <c r="V93">
        <v>82</v>
      </c>
      <c r="W93" s="2">
        <f t="shared" si="2"/>
        <v>22.06798798702129</v>
      </c>
      <c r="X93" s="2">
        <f>_xll.PDENSITY($W$93,SimData!$B$9:$B$108,$W$6,$W$7,0)</f>
        <v>2.1227954161641669E-2</v>
      </c>
    </row>
    <row r="94" spans="1:24">
      <c r="A94">
        <v>86</v>
      </c>
      <c r="B94">
        <v>17.848740047846047</v>
      </c>
      <c r="C94">
        <v>-9.9999999747524271E-7</v>
      </c>
      <c r="V94">
        <v>83</v>
      </c>
      <c r="W94" s="2">
        <f t="shared" si="2"/>
        <v>22.188196413733841</v>
      </c>
      <c r="X94" s="2">
        <f>_xll.PDENSITY($W$94,SimData!$B$9:$B$108,$W$6,$W$7,0)</f>
        <v>1.8932717212181462E-2</v>
      </c>
    </row>
    <row r="95" spans="1:24">
      <c r="A95">
        <v>87</v>
      </c>
      <c r="B95">
        <v>17.708571249301773</v>
      </c>
      <c r="C95">
        <v>-9.9999988378840499E-7</v>
      </c>
      <c r="V95">
        <v>84</v>
      </c>
      <c r="W95" s="2">
        <f t="shared" si="2"/>
        <v>22.308404840446393</v>
      </c>
      <c r="X95" s="2">
        <f>_xll.PDENSITY($W$95,SimData!$B$9:$B$108,$W$6,$W$7,0)</f>
        <v>1.7069961793971373E-2</v>
      </c>
    </row>
    <row r="96" spans="1:24">
      <c r="A96">
        <v>88</v>
      </c>
      <c r="B96">
        <v>16.161597532593465</v>
      </c>
      <c r="C96">
        <v>0</v>
      </c>
      <c r="V96">
        <v>85</v>
      </c>
      <c r="W96" s="2">
        <f t="shared" si="2"/>
        <v>22.428613267158944</v>
      </c>
      <c r="X96" s="2">
        <f>_xll.PDENSITY($W$96,SimData!$B$9:$B$108,$W$6,$W$7,0)</f>
        <v>1.5608179837350447E-2</v>
      </c>
    </row>
    <row r="97" spans="1:24">
      <c r="A97">
        <v>89</v>
      </c>
      <c r="B97">
        <v>18.318090516064142</v>
      </c>
      <c r="C97">
        <v>0</v>
      </c>
      <c r="V97">
        <v>86</v>
      </c>
      <c r="W97" s="2">
        <f t="shared" si="2"/>
        <v>22.548821693871496</v>
      </c>
      <c r="X97" s="2">
        <f>_xll.PDENSITY($W$97,SimData!$B$9:$B$108,$W$6,$W$7,0)</f>
        <v>1.4513044893477064E-2</v>
      </c>
    </row>
    <row r="98" spans="1:24">
      <c r="A98">
        <v>90</v>
      </c>
      <c r="B98">
        <v>18.465484250312773</v>
      </c>
      <c r="C98">
        <v>0</v>
      </c>
      <c r="V98">
        <v>87</v>
      </c>
      <c r="W98" s="2">
        <f t="shared" si="2"/>
        <v>22.669030120584047</v>
      </c>
      <c r="X98" s="2">
        <f>_xll.PDENSITY($W$98,SimData!$B$9:$B$108,$W$6,$W$7,0)</f>
        <v>1.3747648141263707E-2</v>
      </c>
    </row>
    <row r="99" spans="1:24">
      <c r="A99">
        <v>91</v>
      </c>
      <c r="B99">
        <v>12.385153677620266</v>
      </c>
      <c r="C99">
        <v>0</v>
      </c>
      <c r="V99">
        <v>88</v>
      </c>
      <c r="W99" s="2">
        <f t="shared" si="2"/>
        <v>22.789238547296598</v>
      </c>
      <c r="X99" s="2">
        <f>_xll.PDENSITY($W$99,SimData!$B$9:$B$108,$W$6,$W$7,0)</f>
        <v>1.3272349760365031E-2</v>
      </c>
    </row>
    <row r="100" spans="1:24">
      <c r="A100">
        <v>92</v>
      </c>
      <c r="B100">
        <v>20.739717914110713</v>
      </c>
      <c r="C100">
        <v>0</v>
      </c>
      <c r="V100">
        <v>89</v>
      </c>
      <c r="W100" s="2">
        <f t="shared" si="2"/>
        <v>22.90944697400915</v>
      </c>
      <c r="X100" s="2">
        <f>_xll.PDENSITY($W$100,SimData!$B$9:$B$108,$W$6,$W$7,0)</f>
        <v>1.3044421456865655E-2</v>
      </c>
    </row>
    <row r="101" spans="1:24">
      <c r="A101">
        <v>93</v>
      </c>
      <c r="B101">
        <v>18.95715801474558</v>
      </c>
      <c r="C101">
        <v>-9.9999999747524271E-7</v>
      </c>
      <c r="V101">
        <v>90</v>
      </c>
      <c r="W101" s="2">
        <f t="shared" si="2"/>
        <v>23.029655400721701</v>
      </c>
      <c r="X101" s="2">
        <f>_xll.PDENSITY($W$101,SimData!$B$9:$B$108,$W$6,$W$7,0)</f>
        <v>1.3017723956794762E-2</v>
      </c>
    </row>
    <row r="102" spans="1:24">
      <c r="A102">
        <v>94</v>
      </c>
      <c r="B102">
        <v>20.543913176025196</v>
      </c>
      <c r="C102">
        <v>0</v>
      </c>
      <c r="V102">
        <v>91</v>
      </c>
      <c r="W102" s="2">
        <f t="shared" si="2"/>
        <v>23.149863827434253</v>
      </c>
      <c r="X102" s="2">
        <f>_xll.PDENSITY($W$102,SimData!$B$9:$B$108,$W$6,$W$7,0)</f>
        <v>1.3142682832221945E-2</v>
      </c>
    </row>
    <row r="103" spans="1:24">
      <c r="A103">
        <v>95</v>
      </c>
      <c r="B103">
        <v>14.536726595823215</v>
      </c>
      <c r="C103">
        <v>0</v>
      </c>
      <c r="V103">
        <v>92</v>
      </c>
      <c r="W103" s="2">
        <f t="shared" si="2"/>
        <v>23.270072254146804</v>
      </c>
      <c r="X103" s="2">
        <f>_xll.PDENSITY($W$103,SimData!$B$9:$B$108,$W$6,$W$7,0)</f>
        <v>1.3366791652927474E-2</v>
      </c>
    </row>
    <row r="104" spans="1:24">
      <c r="A104">
        <v>96</v>
      </c>
      <c r="B104">
        <v>19.021361985234673</v>
      </c>
      <c r="C104">
        <v>0</v>
      </c>
      <c r="V104">
        <v>93</v>
      </c>
      <c r="W104" s="2">
        <f t="shared" si="2"/>
        <v>23.390280680859355</v>
      </c>
      <c r="X104" s="2">
        <f>_xll.PDENSITY($W$104,SimData!$B$9:$B$108,$W$6,$W$7,0)</f>
        <v>1.3635788420704545E-2</v>
      </c>
    </row>
    <row r="105" spans="1:24">
      <c r="A105">
        <v>97</v>
      </c>
      <c r="B105">
        <v>12.846033643137492</v>
      </c>
      <c r="C105">
        <v>-9.9999977010156726E-7</v>
      </c>
      <c r="V105">
        <v>94</v>
      </c>
      <c r="W105" s="2">
        <f t="shared" si="2"/>
        <v>23.510489107571907</v>
      </c>
      <c r="X105" s="2">
        <f>_xll.PDENSITY($W$105,SimData!$B$9:$B$108,$W$6,$W$7,0)</f>
        <v>1.3895533637598996E-2</v>
      </c>
    </row>
    <row r="106" spans="1:24">
      <c r="A106">
        <v>98</v>
      </c>
      <c r="B106">
        <v>14.98159875773176</v>
      </c>
      <c r="C106">
        <v>0</v>
      </c>
      <c r="V106">
        <v>95</v>
      </c>
      <c r="W106" s="2">
        <f t="shared" si="2"/>
        <v>23.630697534284458</v>
      </c>
      <c r="X106" s="2">
        <f>_xll.PDENSITY($W$106,SimData!$B$9:$B$108,$W$6,$W$7,0)</f>
        <v>1.4094486063154039E-2</v>
      </c>
    </row>
    <row r="107" spans="1:24">
      <c r="A107">
        <v>99</v>
      </c>
      <c r="B107">
        <v>23.379185524760452</v>
      </c>
      <c r="C107">
        <v>9.9999988378840499E-7</v>
      </c>
      <c r="V107">
        <v>96</v>
      </c>
      <c r="W107" s="2">
        <f t="shared" si="2"/>
        <v>23.750905960997009</v>
      </c>
      <c r="X107" s="2">
        <f>_xll.PDENSITY($W$107,SimData!$B$9:$B$108,$W$6,$W$7,0)</f>
        <v>1.4186547498484223E-2</v>
      </c>
    </row>
    <row r="108" spans="1:24">
      <c r="A108">
        <v>100</v>
      </c>
      <c r="B108">
        <v>20.452667362446579</v>
      </c>
      <c r="C108">
        <v>-9.9999977010156726E-7</v>
      </c>
      <c r="V108">
        <v>97</v>
      </c>
      <c r="W108" s="2">
        <f t="shared" si="2"/>
        <v>23.871114387709561</v>
      </c>
      <c r="X108" s="2">
        <f>_xll.PDENSITY($W$108,SimData!$B$9:$B$108,$W$6,$W$7,0)</f>
        <v>1.4133952203200486E-2</v>
      </c>
    </row>
    <row r="109" spans="1:24">
      <c r="V109">
        <v>98</v>
      </c>
      <c r="W109" s="2">
        <f t="shared" si="2"/>
        <v>23.991322814422112</v>
      </c>
      <c r="X109" s="2">
        <f>_xll.PDENSITY($W$109,SimData!$B$9:$B$108,$W$6,$W$7,0)</f>
        <v>1.3909827369902235E-2</v>
      </c>
    </row>
    <row r="110" spans="1:24">
      <c r="A110" t="s">
        <v>17</v>
      </c>
      <c r="V110">
        <v>99</v>
      </c>
      <c r="W110" s="2">
        <f t="shared" si="2"/>
        <v>24.111531241134664</v>
      </c>
      <c r="X110" s="2">
        <f>_xll.PDENSITY($W$110,SimData!$B$9:$B$108,$W$6,$W$7,0)</f>
        <v>1.3500059484326133E-2</v>
      </c>
    </row>
    <row r="111" spans="1:24">
      <c r="A111" t="s">
        <v>18</v>
      </c>
      <c r="B111" t="str">
        <f>IF(ISBLANK($B110)=TRUE,"",_xll.EDF(B9:B108,$B110))</f>
        <v/>
      </c>
      <c r="C111" t="str">
        <f>IF(ISBLANK($C110)=TRUE,"",_xll.EDF(C9:C108,$C110))</f>
        <v/>
      </c>
      <c r="V111">
        <v>100</v>
      </c>
      <c r="W111" s="2">
        <f t="shared" si="2"/>
        <v>24.231739667847215</v>
      </c>
      <c r="X111" s="2">
        <f>_xll.PDENSITY($W$111,SimData!$B$9:$B$108,$W$6,$W$7,0)</f>
        <v>1.290416966258629E-2</v>
      </c>
    </row>
    <row r="112" spans="1:24">
      <c r="A112" t="s">
        <v>19</v>
      </c>
    </row>
    <row r="113" spans="1:3">
      <c r="A113" t="s">
        <v>20</v>
      </c>
      <c r="B113" t="str">
        <f>IF(ISBLANK($B112)=TRUE,"",_xll.EDF(B9:B108,$B112))</f>
        <v/>
      </c>
      <c r="C113" t="str">
        <f>IF(ISBLANK($C112)=TRUE,"",_xll.EDF(C9:C108,$C112))</f>
        <v/>
      </c>
    </row>
    <row r="114" spans="1:3">
      <c r="A114" t="s">
        <v>21</v>
      </c>
    </row>
    <row r="115" spans="1:3">
      <c r="A115" t="s">
        <v>22</v>
      </c>
      <c r="B115" t="str">
        <f>IF(ISBLANK($B114)=TRUE,"",_xll.EDF(B9:B108,$B114))</f>
        <v/>
      </c>
      <c r="C115" t="str">
        <f>IF(ISBLANK($C114)=TRUE,"",_xll.EDF(C9:C108,$C114))</f>
        <v/>
      </c>
    </row>
    <row r="116" spans="1:3">
      <c r="A116" t="s">
        <v>23</v>
      </c>
    </row>
    <row r="117" spans="1:3">
      <c r="A117" t="s">
        <v>24</v>
      </c>
      <c r="B117" t="str">
        <f>IF(ISBLANK($B116)=TRUE,"",_xll.EDF(B9:B108,$B116))</f>
        <v/>
      </c>
      <c r="C117" t="str">
        <f>IF(ISBLANK($C116)=TRUE,"",_xll.EDF(C9:C108,$C116))</f>
        <v/>
      </c>
    </row>
    <row r="118" spans="1:3">
      <c r="A118" t="s">
        <v>25</v>
      </c>
    </row>
    <row r="119" spans="1:3">
      <c r="A119" t="s">
        <v>26</v>
      </c>
      <c r="B119" t="str">
        <f>IF(ISBLANK($B118)=TRUE,"",_xll.EDF(B9:B108,$B118))</f>
        <v/>
      </c>
      <c r="C119" t="str">
        <f>IF(ISBLANK($C118)=TRUE,"",_xll.EDF(C9:C108,$C118))</f>
        <v/>
      </c>
    </row>
  </sheetData>
  <sheetCalcPr fullCalcOnLoad="1"/>
  <phoneticPr fontId="0" type="noConversion"/>
  <dataValidations count="1">
    <dataValidation type="list" allowBlank="1" showInputMessage="1" showErrorMessage="1" sqref="W7">
      <formula1>"Cauchy,Cosinus,Double Exp,Epanechnikov,Gaussian,Histogram,Parzen,Quartic,Triangle,Triweight,Uniform"</formula1>
    </dataValidation>
  </dataValidations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SimData</vt:lpstr>
      <vt:lpstr>Sheet1!Print_Area</vt:lpstr>
    </vt:vector>
  </TitlesOfParts>
  <Company>Department of Agricultural Economics at TAMU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Richardson</dc:creator>
  <cp:lastModifiedBy>James W. Richardson</cp:lastModifiedBy>
  <cp:lastPrinted>2002-12-05T07:13:49Z</cp:lastPrinted>
  <dcterms:created xsi:type="dcterms:W3CDTF">2002-12-05T06:30:08Z</dcterms:created>
  <dcterms:modified xsi:type="dcterms:W3CDTF">2011-02-07T04:17:21Z</dcterms:modified>
</cp:coreProperties>
</file>