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00" yWindow="210" windowWidth="11100" windowHeight="6345"/>
  </bookViews>
  <sheets>
    <sheet name="Sheet1" sheetId="1" r:id="rId1"/>
  </sheets>
  <definedNames>
    <definedName name="_xlnm.Print_Area" localSheetId="0">Sheet1!$A$1:$K$81</definedName>
    <definedName name="solver_adj" localSheetId="0" hidden="1">Sheet1!$C$31:$F$31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Sheet1!$C$31</definedName>
    <definedName name="solver_lhs10" localSheetId="0" hidden="1">Sheet1!$D$32</definedName>
    <definedName name="solver_lhs11" localSheetId="0" hidden="1">Sheet1!$E$32</definedName>
    <definedName name="solver_lhs12" localSheetId="0" hidden="1">Sheet1!$F$32</definedName>
    <definedName name="solver_lhs2" localSheetId="0" hidden="1">Sheet1!$D$31</definedName>
    <definedName name="solver_lhs3" localSheetId="0" hidden="1">Sheet1!$E$31</definedName>
    <definedName name="solver_lhs4" localSheetId="0" hidden="1">Sheet1!$F$31</definedName>
    <definedName name="solver_lhs5" localSheetId="0" hidden="1">Sheet1!$C$31</definedName>
    <definedName name="solver_lhs6" localSheetId="0" hidden="1">Sheet1!$D$31</definedName>
    <definedName name="solver_lhs7" localSheetId="0" hidden="1">Sheet1!$E$31</definedName>
    <definedName name="solver_lhs8" localSheetId="0" hidden="1">Sheet1!$F$31</definedName>
    <definedName name="solver_lhs9" localSheetId="0" hidden="1">Sheet1!$C$32</definedName>
    <definedName name="solver_lin" localSheetId="0" hidden="1">2</definedName>
    <definedName name="solver_neg" localSheetId="0" hidden="1">2</definedName>
    <definedName name="solver_num" localSheetId="0" hidden="1">12</definedName>
    <definedName name="solver_nwt" localSheetId="0" hidden="1">1</definedName>
    <definedName name="solver_opt" localSheetId="0" hidden="1">Sheet1!$H$28</definedName>
    <definedName name="solver_pre" localSheetId="0" hidden="1">0.000001</definedName>
    <definedName name="solver_rel1" localSheetId="0" hidden="1">3</definedName>
    <definedName name="solver_rel10" localSheetId="0" hidden="1">3</definedName>
    <definedName name="solver_rel11" localSheetId="0" hidden="1">3</definedName>
    <definedName name="solver_rel12" localSheetId="0" hidden="1">3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el5" localSheetId="0" hidden="1">1</definedName>
    <definedName name="solver_rel6" localSheetId="0" hidden="1">1</definedName>
    <definedName name="solver_rel7" localSheetId="0" hidden="1">1</definedName>
    <definedName name="solver_rel8" localSheetId="0" hidden="1">1</definedName>
    <definedName name="solver_rel9" localSheetId="0" hidden="1">3</definedName>
    <definedName name="solver_rhs1" localSheetId="0" hidden="1">0</definedName>
    <definedName name="solver_rhs10" localSheetId="0" hidden="1">200</definedName>
    <definedName name="solver_rhs11" localSheetId="0" hidden="1">200</definedName>
    <definedName name="solver_rhs12" localSheetId="0" hidden="1">200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rhs5" localSheetId="0" hidden="1">Sheet1!$C$30</definedName>
    <definedName name="solver_rhs6" localSheetId="0" hidden="1">Sheet1!$D$30</definedName>
    <definedName name="solver_rhs7" localSheetId="0" hidden="1">Sheet1!$E$30</definedName>
    <definedName name="solver_rhs8" localSheetId="0" hidden="1">Sheet1!$F$30</definedName>
    <definedName name="solver_rhs9" localSheetId="0" hidden="1">200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D90" i="1"/>
  <c r="E90"/>
  <c r="F90"/>
  <c r="C90"/>
  <c r="C88"/>
  <c r="C89"/>
  <c r="C91" s="1"/>
  <c r="C32"/>
  <c r="C98" s="1"/>
  <c r="C99"/>
  <c r="C100"/>
  <c r="C92"/>
  <c r="C93"/>
  <c r="D93" s="1"/>
  <c r="C102"/>
  <c r="C103"/>
  <c r="C108"/>
  <c r="C109"/>
  <c r="C51"/>
  <c r="C110"/>
  <c r="C52" s="1"/>
  <c r="C113"/>
  <c r="C115"/>
  <c r="C53" s="1"/>
  <c r="C58"/>
  <c r="C61"/>
  <c r="C114"/>
  <c r="C116" s="1"/>
  <c r="D88"/>
  <c r="D89"/>
  <c r="D91"/>
  <c r="D45" s="1"/>
  <c r="D32"/>
  <c r="D98"/>
  <c r="D101" s="1"/>
  <c r="D99"/>
  <c r="D100"/>
  <c r="D92"/>
  <c r="D102"/>
  <c r="D103" s="1"/>
  <c r="D108"/>
  <c r="D109" s="1"/>
  <c r="D61"/>
  <c r="E61" s="1"/>
  <c r="D114"/>
  <c r="E88"/>
  <c r="E89"/>
  <c r="E91" s="1"/>
  <c r="E32"/>
  <c r="E98" s="1"/>
  <c r="E101" s="1"/>
  <c r="E99"/>
  <c r="E100"/>
  <c r="E92"/>
  <c r="E102"/>
  <c r="E108"/>
  <c r="E114"/>
  <c r="F88"/>
  <c r="F89"/>
  <c r="F91"/>
  <c r="F32"/>
  <c r="F98" s="1"/>
  <c r="F101" s="1"/>
  <c r="F99"/>
  <c r="F100"/>
  <c r="F92"/>
  <c r="F102"/>
  <c r="F108"/>
  <c r="F114"/>
  <c r="C69"/>
  <c r="D69" s="1"/>
  <c r="E69" s="1"/>
  <c r="F69" s="1"/>
  <c r="C75"/>
  <c r="C76" s="1"/>
  <c r="D75"/>
  <c r="D76" s="1"/>
  <c r="C14"/>
  <c r="B76" s="1"/>
  <c r="H27"/>
  <c r="C43"/>
  <c r="D43" s="1"/>
  <c r="E43" s="1"/>
  <c r="F43" s="1"/>
  <c r="C86"/>
  <c r="D86" s="1"/>
  <c r="A1"/>
  <c r="E46" l="1"/>
  <c r="E75"/>
  <c r="E76" s="1"/>
  <c r="F61"/>
  <c r="C62"/>
  <c r="C63" s="1"/>
  <c r="C117"/>
  <c r="C45"/>
  <c r="C95"/>
  <c r="F46"/>
  <c r="D104"/>
  <c r="E103"/>
  <c r="D46"/>
  <c r="D47" s="1"/>
  <c r="D105"/>
  <c r="E93"/>
  <c r="D94"/>
  <c r="C101"/>
  <c r="C104"/>
  <c r="E86"/>
  <c r="D23"/>
  <c r="E45"/>
  <c r="E47" s="1"/>
  <c r="D51"/>
  <c r="E109"/>
  <c r="F45"/>
  <c r="F47" s="1"/>
  <c r="C94"/>
  <c r="C50" s="1"/>
  <c r="C54" s="1"/>
  <c r="C23"/>
  <c r="D110"/>
  <c r="E110" l="1"/>
  <c r="D52"/>
  <c r="F109"/>
  <c r="F51" s="1"/>
  <c r="E51"/>
  <c r="D50"/>
  <c r="D95"/>
  <c r="F103"/>
  <c r="F104" s="1"/>
  <c r="F105" s="1"/>
  <c r="E104"/>
  <c r="E105" s="1"/>
  <c r="F75"/>
  <c r="C105"/>
  <c r="C46"/>
  <c r="C47" s="1"/>
  <c r="C55" s="1"/>
  <c r="C59" s="1"/>
  <c r="C60" s="1"/>
  <c r="C64" s="1"/>
  <c r="D113"/>
  <c r="C71"/>
  <c r="F86"/>
  <c r="F23" s="1"/>
  <c r="E23"/>
  <c r="F93"/>
  <c r="F94" s="1"/>
  <c r="E94"/>
  <c r="D58" l="1"/>
  <c r="C68"/>
  <c r="C72" s="1"/>
  <c r="F50"/>
  <c r="F95"/>
  <c r="D115"/>
  <c r="E52"/>
  <c r="F110"/>
  <c r="F52" s="1"/>
  <c r="E50"/>
  <c r="E95"/>
  <c r="D53" l="1"/>
  <c r="D54" s="1"/>
  <c r="D55" s="1"/>
  <c r="D59" s="1"/>
  <c r="D116"/>
  <c r="D60"/>
  <c r="D62" l="1"/>
  <c r="D63" s="1"/>
  <c r="D64" s="1"/>
  <c r="D117"/>
  <c r="D68" l="1"/>
  <c r="D72" s="1"/>
  <c r="E58"/>
  <c r="D71"/>
  <c r="E113"/>
  <c r="E115" l="1"/>
  <c r="E53" l="1"/>
  <c r="E54" s="1"/>
  <c r="E55" s="1"/>
  <c r="E59" s="1"/>
  <c r="E60" s="1"/>
  <c r="E116"/>
  <c r="E64" l="1"/>
  <c r="E62"/>
  <c r="E63" s="1"/>
  <c r="E117"/>
  <c r="F58" l="1"/>
  <c r="E68"/>
  <c r="E72" s="1"/>
  <c r="F113"/>
  <c r="E71"/>
  <c r="F115" l="1"/>
  <c r="F53" l="1"/>
  <c r="F54" s="1"/>
  <c r="F55" s="1"/>
  <c r="F59" s="1"/>
  <c r="F60" s="1"/>
  <c r="F116"/>
  <c r="F62" l="1"/>
  <c r="F63" s="1"/>
  <c r="F64" s="1"/>
  <c r="F68" s="1"/>
  <c r="F72" s="1"/>
  <c r="F74" s="1"/>
  <c r="F117"/>
  <c r="F71" s="1"/>
  <c r="F76" l="1"/>
  <c r="C79" s="1"/>
  <c r="H28" s="1"/>
  <c r="C80"/>
</calcChain>
</file>

<file path=xl/sharedStrings.xml><?xml version="1.0" encoding="utf-8"?>
<sst xmlns="http://schemas.openxmlformats.org/spreadsheetml/2006/main" count="94" uniqueCount="83">
  <si>
    <t>Deterministic simulation model for a cotton and sorghum farm.</t>
  </si>
  <si>
    <t>Receipts</t>
  </si>
  <si>
    <t>Cotton</t>
  </si>
  <si>
    <t>Sorghum</t>
  </si>
  <si>
    <t xml:space="preserve">       Total Receipts</t>
  </si>
  <si>
    <t>Expenses</t>
  </si>
  <si>
    <t>Variable costs Cotton + Sorghum</t>
  </si>
  <si>
    <t>Labor</t>
  </si>
  <si>
    <t>Fixed costs</t>
  </si>
  <si>
    <t xml:space="preserve">       Total costs</t>
  </si>
  <si>
    <t>Net Cash Farm Income</t>
  </si>
  <si>
    <t>Cashflow</t>
  </si>
  <si>
    <t>Net cash farm income</t>
  </si>
  <si>
    <t>Operator withdrawals</t>
  </si>
  <si>
    <t>Principal payments</t>
  </si>
  <si>
    <t xml:space="preserve">        Total outflows</t>
  </si>
  <si>
    <t>Balance Sheet</t>
  </si>
  <si>
    <t>Assets</t>
  </si>
  <si>
    <t>Land value</t>
  </si>
  <si>
    <t>Debts</t>
  </si>
  <si>
    <t>Land Debt</t>
  </si>
  <si>
    <t>Net Worth</t>
  </si>
  <si>
    <t>Beginning Net Worth</t>
  </si>
  <si>
    <t>PV of Ending Net Worth</t>
  </si>
  <si>
    <t>PV of Operator Withdrawals</t>
  </si>
  <si>
    <t>NPV = PVENW+Sum PV Operator withdrawals - Beginning Net Worth</t>
  </si>
  <si>
    <t>Net Present Value</t>
  </si>
  <si>
    <t>Planted acres</t>
  </si>
  <si>
    <t>Cotton Receipts</t>
  </si>
  <si>
    <t>Annual inflation Rates</t>
  </si>
  <si>
    <t>Variable Costs/acre</t>
  </si>
  <si>
    <t>Total Variable Costs</t>
  </si>
  <si>
    <t xml:space="preserve">Net Returns </t>
  </si>
  <si>
    <t>Variable Costs/Acre</t>
  </si>
  <si>
    <t>Calculate Labor and Fixed Costs</t>
  </si>
  <si>
    <t xml:space="preserve">Labor </t>
  </si>
  <si>
    <t>Fixed Costs</t>
  </si>
  <si>
    <t>Annual Interest Costs</t>
  </si>
  <si>
    <t>Yields are Fixed</t>
  </si>
  <si>
    <t>Prices are Fixed</t>
  </si>
  <si>
    <t>James W. Richardson</t>
  </si>
  <si>
    <t>Land debt interest costs</t>
  </si>
  <si>
    <t>Table 1. Projected Values for Four Years.</t>
  </si>
  <si>
    <t>Values to Calculate NPV</t>
  </si>
  <si>
    <t>Table 2. Work area for crop production, costs, and receipts and for debt amortization</t>
  </si>
  <si>
    <t>% Change Real Net Worth</t>
  </si>
  <si>
    <t>Input Data for the Model</t>
  </si>
  <si>
    <t>Beginning Cash</t>
  </si>
  <si>
    <t xml:space="preserve">Land Value </t>
  </si>
  <si>
    <t>Annual Labor Costs</t>
  </si>
  <si>
    <t>Annual Fixed Costs</t>
  </si>
  <si>
    <t>First Year to Simulate</t>
  </si>
  <si>
    <t>Cotton Acres</t>
  </si>
  <si>
    <t>Cotton Yields</t>
  </si>
  <si>
    <t>Cotton Prices</t>
  </si>
  <si>
    <t>Annual Change in Cost of Inputs</t>
  </si>
  <si>
    <t>Sorghum Yield</t>
  </si>
  <si>
    <t>Sorghum Prices</t>
  </si>
  <si>
    <t>Interest Rate for Land Debt</t>
  </si>
  <si>
    <t>Length of Land Debt</t>
  </si>
  <si>
    <t>Annual Operator Withdrawals</t>
  </si>
  <si>
    <t>Total Cropland Acres</t>
  </si>
  <si>
    <t>Beginning Land Debt</t>
  </si>
  <si>
    <t>Total Payment on Land Debt</t>
  </si>
  <si>
    <t>Principle Payment on Land Debt</t>
  </si>
  <si>
    <t>Land Debt at Year End</t>
  </si>
  <si>
    <t>Annual Change in Assets &amp; Family Draws</t>
  </si>
  <si>
    <t>Discount Rate</t>
  </si>
  <si>
    <t xml:space="preserve">Cotton Variable Cost per Acre </t>
  </si>
  <si>
    <t>Sorghum Variable Cost per Acre</t>
  </si>
  <si>
    <t>Beginning cash Jan 1</t>
  </si>
  <si>
    <t>Ending Cash Dec 31</t>
  </si>
  <si>
    <t>Cash Reserves Dec 31</t>
  </si>
  <si>
    <t>Total Acres</t>
  </si>
  <si>
    <t xml:space="preserve">Sorgum Acres </t>
  </si>
  <si>
    <t>Target Value</t>
  </si>
  <si>
    <t>Controls</t>
  </si>
  <si>
    <t>Constraints set sorghum acres at 200 for a minimum and acres of cotton and sorghum can not exceed total acres.</t>
  </si>
  <si>
    <t xml:space="preserve">Projected Annual Acres, Yields, Prices for </t>
  </si>
  <si>
    <t xml:space="preserve">       Total cash available</t>
  </si>
  <si>
    <t>Amortize Land Loan</t>
  </si>
  <si>
    <t>Chapter 12</t>
  </si>
  <si>
    <t>© 2011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</si>
</sst>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"/>
  </numFmts>
  <fonts count="8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NumberFormat="1" applyFont="1" applyBorder="1"/>
    <xf numFmtId="1" fontId="1" fillId="0" borderId="0" xfId="0" applyNumberFormat="1" applyFont="1" applyBorder="1"/>
    <xf numFmtId="1" fontId="2" fillId="0" borderId="0" xfId="0" applyNumberFormat="1" applyFont="1" applyBorder="1"/>
    <xf numFmtId="164" fontId="1" fillId="0" borderId="0" xfId="0" applyNumberFormat="1" applyFont="1" applyBorder="1"/>
    <xf numFmtId="2" fontId="1" fillId="0" borderId="0" xfId="0" applyNumberFormat="1" applyFont="1" applyBorder="1"/>
    <xf numFmtId="0" fontId="1" fillId="0" borderId="1" xfId="0" applyNumberFormat="1" applyFont="1" applyBorder="1"/>
    <xf numFmtId="0" fontId="1" fillId="0" borderId="2" xfId="0" applyNumberFormat="1" applyFont="1" applyBorder="1"/>
    <xf numFmtId="0" fontId="2" fillId="0" borderId="3" xfId="0" applyNumberFormat="1" applyFont="1" applyBorder="1"/>
    <xf numFmtId="0" fontId="1" fillId="0" borderId="3" xfId="0" applyNumberFormat="1" applyFont="1" applyBorder="1"/>
    <xf numFmtId="1" fontId="1" fillId="0" borderId="3" xfId="0" applyNumberFormat="1" applyFont="1" applyBorder="1"/>
    <xf numFmtId="1" fontId="2" fillId="0" borderId="3" xfId="0" applyNumberFormat="1" applyFont="1" applyBorder="1"/>
    <xf numFmtId="164" fontId="2" fillId="0" borderId="3" xfId="0" applyNumberFormat="1" applyFont="1" applyBorder="1"/>
    <xf numFmtId="164" fontId="1" fillId="0" borderId="3" xfId="0" applyNumberFormat="1" applyFont="1" applyBorder="1"/>
    <xf numFmtId="1" fontId="1" fillId="0" borderId="4" xfId="0" applyNumberFormat="1" applyFont="1" applyBorder="1"/>
    <xf numFmtId="1" fontId="1" fillId="0" borderId="5" xfId="0" applyNumberFormat="1" applyFont="1" applyBorder="1"/>
    <xf numFmtId="2" fontId="1" fillId="0" borderId="3" xfId="0" applyNumberFormat="1" applyFont="1" applyBorder="1"/>
    <xf numFmtId="0" fontId="1" fillId="0" borderId="4" xfId="0" applyNumberFormat="1" applyFont="1" applyBorder="1"/>
    <xf numFmtId="2" fontId="1" fillId="0" borderId="5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0" borderId="6" xfId="0" applyNumberFormat="1" applyFont="1" applyBorder="1" applyAlignment="1">
      <alignment horizontal="centerContinuous" vertical="center"/>
    </xf>
    <xf numFmtId="166" fontId="1" fillId="0" borderId="0" xfId="0" applyNumberFormat="1" applyFont="1" applyBorder="1"/>
    <xf numFmtId="1" fontId="1" fillId="0" borderId="7" xfId="0" applyNumberFormat="1" applyFont="1" applyBorder="1"/>
    <xf numFmtId="1" fontId="1" fillId="0" borderId="6" xfId="0" applyNumberFormat="1" applyFont="1" applyBorder="1"/>
    <xf numFmtId="0" fontId="3" fillId="0" borderId="0" xfId="0" applyNumberFormat="1" applyFont="1" applyBorder="1"/>
    <xf numFmtId="0" fontId="4" fillId="0" borderId="3" xfId="0" applyNumberFormat="1" applyFont="1" applyBorder="1"/>
    <xf numFmtId="1" fontId="3" fillId="0" borderId="0" xfId="0" applyNumberFormat="1" applyFont="1" applyBorder="1"/>
    <xf numFmtId="165" fontId="3" fillId="0" borderId="0" xfId="0" applyNumberFormat="1" applyFont="1" applyBorder="1"/>
    <xf numFmtId="2" fontId="3" fillId="0" borderId="0" xfId="0" applyNumberFormat="1" applyFont="1" applyBorder="1"/>
    <xf numFmtId="165" fontId="1" fillId="0" borderId="0" xfId="0" applyNumberFormat="1" applyFont="1" applyBorder="1"/>
    <xf numFmtId="0" fontId="4" fillId="0" borderId="7" xfId="0" applyNumberFormat="1" applyFont="1" applyBorder="1"/>
    <xf numFmtId="1" fontId="3" fillId="0" borderId="3" xfId="0" applyNumberFormat="1" applyFont="1" applyBorder="1"/>
    <xf numFmtId="1" fontId="2" fillId="0" borderId="3" xfId="0" applyNumberFormat="1" applyFont="1" applyBorder="1" applyAlignment="1">
      <alignment horizontal="left" indent="1"/>
    </xf>
    <xf numFmtId="2" fontId="4" fillId="0" borderId="3" xfId="0" applyNumberFormat="1" applyFont="1" applyBorder="1"/>
    <xf numFmtId="0" fontId="2" fillId="0" borderId="7" xfId="0" applyNumberFormat="1" applyFont="1" applyBorder="1"/>
    <xf numFmtId="0" fontId="7" fillId="0" borderId="8" xfId="0" applyNumberFormat="1" applyFont="1" applyBorder="1"/>
    <xf numFmtId="1" fontId="5" fillId="0" borderId="9" xfId="0" applyNumberFormat="1" applyFont="1" applyBorder="1"/>
    <xf numFmtId="1" fontId="1" fillId="0" borderId="1" xfId="0" applyNumberFormat="1" applyFont="1" applyBorder="1"/>
    <xf numFmtId="1" fontId="3" fillId="0" borderId="2" xfId="0" applyNumberFormat="1" applyFont="1" applyBorder="1"/>
    <xf numFmtId="0" fontId="4" fillId="0" borderId="4" xfId="0" applyNumberFormat="1" applyFont="1" applyBorder="1"/>
    <xf numFmtId="1" fontId="3" fillId="0" borderId="5" xfId="0" applyNumberFormat="1" applyFont="1" applyBorder="1"/>
    <xf numFmtId="0" fontId="1" fillId="0" borderId="0" xfId="0" applyNumberFormat="1" applyFont="1" applyBorder="1" applyAlignment="1">
      <alignment horizontal="left"/>
    </xf>
    <xf numFmtId="0" fontId="4" fillId="0" borderId="1" xfId="0" applyNumberFormat="1" applyFont="1" applyBorder="1"/>
    <xf numFmtId="0" fontId="1" fillId="0" borderId="2" xfId="0" applyNumberFormat="1" applyFont="1" applyFill="1" applyBorder="1"/>
    <xf numFmtId="0" fontId="1" fillId="0" borderId="10" xfId="0" applyNumberFormat="1" applyFont="1" applyFill="1" applyBorder="1"/>
    <xf numFmtId="0" fontId="1" fillId="0" borderId="0" xfId="0" applyNumberFormat="1" applyFont="1" applyFill="1" applyBorder="1"/>
    <xf numFmtId="0" fontId="1" fillId="0" borderId="11" xfId="0" applyNumberFormat="1" applyFont="1" applyFill="1" applyBorder="1"/>
    <xf numFmtId="1" fontId="2" fillId="0" borderId="0" xfId="0" applyNumberFormat="1" applyFont="1" applyFill="1" applyBorder="1"/>
    <xf numFmtId="2" fontId="3" fillId="0" borderId="0" xfId="0" applyNumberFormat="1" applyFont="1" applyFill="1" applyBorder="1"/>
    <xf numFmtId="0" fontId="6" fillId="0" borderId="1" xfId="0" applyNumberFormat="1" applyFont="1" applyFill="1" applyBorder="1"/>
    <xf numFmtId="1" fontId="6" fillId="0" borderId="3" xfId="0" applyNumberFormat="1" applyFont="1" applyFill="1" applyBorder="1"/>
    <xf numFmtId="2" fontId="1" fillId="0" borderId="0" xfId="0" applyNumberFormat="1" applyFont="1" applyFill="1" applyBorder="1"/>
    <xf numFmtId="1" fontId="6" fillId="0" borderId="4" xfId="0" applyNumberFormat="1" applyFont="1" applyFill="1" applyBorder="1"/>
    <xf numFmtId="0" fontId="1" fillId="0" borderId="12" xfId="0" applyNumberFormat="1" applyFont="1" applyFill="1" applyBorder="1"/>
    <xf numFmtId="1" fontId="3" fillId="0" borderId="2" xfId="0" applyNumberFormat="1" applyFont="1" applyFill="1" applyBorder="1"/>
    <xf numFmtId="1" fontId="5" fillId="0" borderId="9" xfId="0" applyNumberFormat="1" applyFont="1" applyFill="1" applyBorder="1"/>
    <xf numFmtId="1" fontId="5" fillId="0" borderId="13" xfId="0" applyNumberFormat="1" applyFont="1" applyFill="1" applyBorder="1"/>
    <xf numFmtId="1" fontId="3" fillId="0" borderId="0" xfId="0" applyNumberFormat="1" applyFont="1" applyFill="1" applyBorder="1"/>
    <xf numFmtId="0" fontId="1" fillId="0" borderId="5" xfId="0" applyNumberFormat="1" applyFont="1" applyFill="1" applyBorder="1"/>
    <xf numFmtId="0" fontId="0" fillId="0" borderId="0" xfId="0" applyFill="1"/>
    <xf numFmtId="0" fontId="3" fillId="0" borderId="6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Border="1"/>
    <xf numFmtId="1" fontId="1" fillId="0" borderId="11" xfId="0" applyNumberFormat="1" applyFont="1" applyFill="1" applyBorder="1"/>
    <xf numFmtId="1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/>
    <xf numFmtId="164" fontId="1" fillId="0" borderId="11" xfId="0" applyNumberFormat="1" applyFont="1" applyFill="1" applyBorder="1"/>
    <xf numFmtId="1" fontId="1" fillId="0" borderId="6" xfId="0" applyNumberFormat="1" applyFont="1" applyFill="1" applyBorder="1"/>
    <xf numFmtId="1" fontId="2" fillId="0" borderId="0" xfId="0" applyNumberFormat="1" applyFont="1" applyFill="1" applyBorder="1" applyAlignment="1">
      <alignment horizontal="left"/>
    </xf>
    <xf numFmtId="1" fontId="1" fillId="0" borderId="5" xfId="0" applyNumberFormat="1" applyFont="1" applyFill="1" applyBorder="1"/>
    <xf numFmtId="1" fontId="1" fillId="0" borderId="12" xfId="0" applyNumberFormat="1" applyFont="1" applyFill="1" applyBorder="1"/>
    <xf numFmtId="0" fontId="1" fillId="0" borderId="6" xfId="0" applyNumberFormat="1" applyFont="1" applyFill="1" applyBorder="1"/>
    <xf numFmtId="0" fontId="2" fillId="0" borderId="0" xfId="0" applyNumberFormat="1" applyFont="1" applyFill="1" applyBorder="1"/>
    <xf numFmtId="165" fontId="3" fillId="0" borderId="0" xfId="0" applyNumberFormat="1" applyFont="1" applyFill="1" applyBorder="1"/>
    <xf numFmtId="2" fontId="2" fillId="0" borderId="0" xfId="0" applyNumberFormat="1" applyFont="1" applyFill="1" applyBorder="1"/>
    <xf numFmtId="166" fontId="1" fillId="0" borderId="0" xfId="0" applyNumberFormat="1" applyFont="1" applyFill="1" applyBorder="1"/>
    <xf numFmtId="165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right"/>
    </xf>
    <xf numFmtId="2" fontId="1" fillId="0" borderId="11" xfId="0" applyNumberFormat="1" applyFont="1" applyFill="1" applyBorder="1"/>
    <xf numFmtId="2" fontId="1" fillId="0" borderId="5" xfId="0" applyNumberFormat="1" applyFont="1" applyFill="1" applyBorder="1"/>
    <xf numFmtId="0" fontId="4" fillId="0" borderId="0" xfId="0" applyNumberFormat="1" applyFont="1" applyBorder="1"/>
    <xf numFmtId="0" fontId="4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4</xdr:row>
      <xdr:rowOff>0</xdr:rowOff>
    </xdr:from>
    <xdr:to>
      <xdr:col>9</xdr:col>
      <xdr:colOff>666750</xdr:colOff>
      <xdr:row>18</xdr:row>
      <xdr:rowOff>76200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38575" y="647700"/>
          <a:ext cx="4343400" cy="23431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8"/>
  <sheetViews>
    <sheetView tabSelected="1" topLeftCell="A2" zoomScaleNormal="100" workbookViewId="0">
      <selection activeCell="A3" sqref="A3"/>
    </sheetView>
  </sheetViews>
  <sheetFormatPr defaultColWidth="14.7109375" defaultRowHeight="12.75"/>
  <cols>
    <col min="1" max="1" width="27" style="1" customWidth="1"/>
    <col min="2" max="3" width="10.7109375" style="1" customWidth="1"/>
    <col min="4" max="12" width="10.7109375" style="46" customWidth="1"/>
    <col min="13" max="31" width="10.7109375" style="1" customWidth="1"/>
    <col min="32" max="16384" width="14.7109375" style="1"/>
  </cols>
  <sheetData>
    <row r="1" spans="1:10">
      <c r="A1" s="43" t="str">
        <f ca="1">_xll.WBNAME()</f>
        <v>Deterministic Optimal Control Demo.xls</v>
      </c>
      <c r="B1" s="7"/>
      <c r="C1" s="7"/>
      <c r="D1" s="44"/>
      <c r="E1" s="44"/>
      <c r="F1" s="44"/>
      <c r="G1" s="44"/>
      <c r="H1" s="44"/>
      <c r="I1" s="44"/>
      <c r="J1" s="45"/>
    </row>
    <row r="2" spans="1:10">
      <c r="A2" s="9" t="s">
        <v>40</v>
      </c>
      <c r="J2" s="47"/>
    </row>
    <row r="3" spans="1:10">
      <c r="A3" s="9" t="s">
        <v>82</v>
      </c>
      <c r="J3" s="47"/>
    </row>
    <row r="4" spans="1:10">
      <c r="A4" s="9" t="s">
        <v>81</v>
      </c>
      <c r="J4" s="47"/>
    </row>
    <row r="5" spans="1:10">
      <c r="A5" s="8" t="s">
        <v>0</v>
      </c>
      <c r="J5" s="47"/>
    </row>
    <row r="6" spans="1:10">
      <c r="A6" s="9"/>
      <c r="J6" s="47"/>
    </row>
    <row r="7" spans="1:10">
      <c r="A7" s="26" t="s">
        <v>46</v>
      </c>
      <c r="J7" s="47"/>
    </row>
    <row r="8" spans="1:10">
      <c r="A8" s="1" t="s">
        <v>51</v>
      </c>
      <c r="C8" s="1">
        <v>2005</v>
      </c>
      <c r="J8" s="47"/>
    </row>
    <row r="9" spans="1:10">
      <c r="A9" s="25" t="s">
        <v>66</v>
      </c>
      <c r="C9" s="1">
        <v>0.05</v>
      </c>
      <c r="J9" s="47"/>
    </row>
    <row r="10" spans="1:10">
      <c r="A10" s="25" t="s">
        <v>67</v>
      </c>
      <c r="C10" s="1">
        <v>0.08</v>
      </c>
      <c r="J10" s="47"/>
    </row>
    <row r="11" spans="1:10">
      <c r="A11" s="1" t="s">
        <v>47</v>
      </c>
      <c r="C11" s="1">
        <v>100000</v>
      </c>
      <c r="J11" s="47"/>
    </row>
    <row r="12" spans="1:10">
      <c r="A12" s="1" t="s">
        <v>48</v>
      </c>
      <c r="C12" s="1">
        <v>500000</v>
      </c>
      <c r="J12" s="47"/>
    </row>
    <row r="13" spans="1:10">
      <c r="A13" s="1" t="s">
        <v>20</v>
      </c>
      <c r="C13" s="25">
        <v>30000</v>
      </c>
      <c r="J13" s="47"/>
    </row>
    <row r="14" spans="1:10">
      <c r="A14" s="1" t="s">
        <v>22</v>
      </c>
      <c r="C14" s="1">
        <f>C11+C12-C13</f>
        <v>570000</v>
      </c>
      <c r="J14" s="47"/>
    </row>
    <row r="15" spans="1:10">
      <c r="A15" s="42" t="s">
        <v>68</v>
      </c>
      <c r="C15" s="29">
        <v>135</v>
      </c>
      <c r="J15" s="47"/>
    </row>
    <row r="16" spans="1:10">
      <c r="A16" s="42" t="s">
        <v>69</v>
      </c>
      <c r="C16" s="29">
        <v>88</v>
      </c>
      <c r="J16" s="47"/>
    </row>
    <row r="17" spans="1:10">
      <c r="A17" s="1" t="s">
        <v>49</v>
      </c>
      <c r="C17" s="29">
        <v>21000</v>
      </c>
      <c r="J17" s="47"/>
    </row>
    <row r="18" spans="1:10">
      <c r="A18" s="1" t="s">
        <v>50</v>
      </c>
      <c r="C18" s="29">
        <v>12000</v>
      </c>
      <c r="J18" s="47"/>
    </row>
    <row r="19" spans="1:10">
      <c r="A19" s="1" t="s">
        <v>58</v>
      </c>
      <c r="C19" s="25">
        <v>7.0000000000000007E-2</v>
      </c>
      <c r="J19" s="47"/>
    </row>
    <row r="20" spans="1:10">
      <c r="A20" s="1" t="s">
        <v>59</v>
      </c>
      <c r="C20" s="25">
        <v>20</v>
      </c>
      <c r="J20" s="47"/>
    </row>
    <row r="21" spans="1:10">
      <c r="A21" s="2" t="s">
        <v>60</v>
      </c>
      <c r="C21" s="27">
        <v>29000</v>
      </c>
      <c r="J21" s="47"/>
    </row>
    <row r="22" spans="1:10">
      <c r="A22" s="2" t="s">
        <v>61</v>
      </c>
      <c r="C22" s="1">
        <v>1000</v>
      </c>
      <c r="J22" s="47"/>
    </row>
    <row r="23" spans="1:10">
      <c r="A23" s="2" t="s">
        <v>78</v>
      </c>
      <c r="C23" s="3">
        <f>C86</f>
        <v>2005</v>
      </c>
      <c r="D23" s="48">
        <f>D86</f>
        <v>2006</v>
      </c>
      <c r="E23" s="48">
        <f>E86</f>
        <v>2007</v>
      </c>
      <c r="F23" s="48">
        <f>F86</f>
        <v>2008</v>
      </c>
      <c r="J23" s="47"/>
    </row>
    <row r="24" spans="1:10">
      <c r="A24" s="2" t="s">
        <v>55</v>
      </c>
      <c r="C24" s="29">
        <v>0</v>
      </c>
      <c r="D24" s="49">
        <v>0.03</v>
      </c>
      <c r="E24" s="49">
        <v>0.01</v>
      </c>
      <c r="F24" s="49">
        <v>-0.03</v>
      </c>
      <c r="J24" s="47"/>
    </row>
    <row r="25" spans="1:10" ht="13.5" thickBot="1">
      <c r="A25" s="2" t="s">
        <v>53</v>
      </c>
      <c r="C25" s="27">
        <v>280</v>
      </c>
      <c r="D25" s="46">
        <v>300</v>
      </c>
      <c r="E25" s="46">
        <v>320</v>
      </c>
      <c r="F25" s="46">
        <v>340</v>
      </c>
      <c r="J25" s="47"/>
    </row>
    <row r="26" spans="1:10">
      <c r="A26" s="2" t="s">
        <v>54</v>
      </c>
      <c r="C26" s="29">
        <v>0.65</v>
      </c>
      <c r="D26" s="46">
        <v>0.5</v>
      </c>
      <c r="E26" s="46">
        <v>0.69</v>
      </c>
      <c r="F26" s="46">
        <v>0.51</v>
      </c>
      <c r="H26" s="50" t="s">
        <v>75</v>
      </c>
      <c r="I26" s="45"/>
      <c r="J26" s="47"/>
    </row>
    <row r="27" spans="1:10">
      <c r="A27" s="1" t="s">
        <v>56</v>
      </c>
      <c r="C27" s="1">
        <v>30</v>
      </c>
      <c r="D27" s="46">
        <v>30</v>
      </c>
      <c r="E27" s="46">
        <v>30</v>
      </c>
      <c r="F27" s="46">
        <v>40</v>
      </c>
      <c r="H27" s="51" t="str">
        <f>A79</f>
        <v>Net Present Value</v>
      </c>
      <c r="I27" s="47"/>
      <c r="J27" s="47"/>
    </row>
    <row r="28" spans="1:10" ht="13.5" thickBot="1">
      <c r="A28" s="1" t="s">
        <v>57</v>
      </c>
      <c r="C28" s="5">
        <v>4</v>
      </c>
      <c r="D28" s="52">
        <v>3.5</v>
      </c>
      <c r="E28" s="52">
        <v>3.25</v>
      </c>
      <c r="F28" s="52">
        <v>3.4</v>
      </c>
      <c r="H28" s="53">
        <f>C79</f>
        <v>-16025.992810770287</v>
      </c>
      <c r="I28" s="54"/>
      <c r="J28" s="47"/>
    </row>
    <row r="29" spans="1:10" ht="13.5" thickBot="1">
      <c r="A29" s="10"/>
      <c r="C29" s="29"/>
      <c r="D29" s="49"/>
      <c r="E29" s="49"/>
      <c r="F29" s="49"/>
      <c r="J29" s="47"/>
    </row>
    <row r="30" spans="1:10" ht="13.5" thickBot="1">
      <c r="A30" s="38" t="s">
        <v>73</v>
      </c>
      <c r="B30" s="7"/>
      <c r="C30" s="39">
        <v>1000</v>
      </c>
      <c r="D30" s="55">
        <v>1100</v>
      </c>
      <c r="E30" s="55">
        <v>1200</v>
      </c>
      <c r="F30" s="55">
        <v>1300</v>
      </c>
      <c r="G30" s="44"/>
      <c r="H30" s="44"/>
      <c r="I30" s="45"/>
      <c r="J30" s="47"/>
    </row>
    <row r="31" spans="1:10" ht="13.5" thickBot="1">
      <c r="A31" s="10" t="s">
        <v>52</v>
      </c>
      <c r="B31" s="36" t="s">
        <v>76</v>
      </c>
      <c r="C31" s="37">
        <v>800</v>
      </c>
      <c r="D31" s="56">
        <v>0</v>
      </c>
      <c r="E31" s="56">
        <v>1000</v>
      </c>
      <c r="F31" s="57">
        <v>0</v>
      </c>
      <c r="I31" s="47"/>
      <c r="J31" s="47"/>
    </row>
    <row r="32" spans="1:10">
      <c r="A32" s="10" t="s">
        <v>74</v>
      </c>
      <c r="C32" s="27">
        <f>C30-C31</f>
        <v>200</v>
      </c>
      <c r="D32" s="58">
        <f>D30-D31</f>
        <v>1100</v>
      </c>
      <c r="E32" s="58">
        <f>E30-E31</f>
        <v>200</v>
      </c>
      <c r="F32" s="58">
        <f>F30-F31</f>
        <v>1300</v>
      </c>
      <c r="I32" s="47"/>
      <c r="J32" s="47"/>
    </row>
    <row r="33" spans="1:256" ht="13.5" thickBot="1">
      <c r="A33" s="40" t="s">
        <v>77</v>
      </c>
      <c r="B33" s="19"/>
      <c r="C33" s="41"/>
      <c r="D33" s="59"/>
      <c r="E33" s="59"/>
      <c r="F33" s="54"/>
      <c r="G33" s="59"/>
      <c r="H33" s="59"/>
      <c r="I33" s="54"/>
      <c r="J33" s="47"/>
    </row>
    <row r="34" spans="1:256">
      <c r="A34" s="10"/>
      <c r="C34" s="27"/>
      <c r="F34" s="60"/>
      <c r="G34" s="60"/>
      <c r="J34" s="47"/>
    </row>
    <row r="35" spans="1:256">
      <c r="A35" s="10"/>
      <c r="F35" s="60"/>
      <c r="G35" s="60"/>
      <c r="J35" s="47"/>
    </row>
    <row r="36" spans="1:256">
      <c r="J36" s="47"/>
    </row>
    <row r="37" spans="1:256">
      <c r="J37" s="47"/>
    </row>
    <row r="38" spans="1:256">
      <c r="J38" s="47"/>
    </row>
    <row r="39" spans="1:256">
      <c r="J39" s="47"/>
    </row>
    <row r="40" spans="1:256">
      <c r="A40" s="9"/>
      <c r="J40" s="47"/>
    </row>
    <row r="41" spans="1:256">
      <c r="A41" s="9"/>
      <c r="J41" s="47"/>
    </row>
    <row r="42" spans="1:256">
      <c r="A42" s="31" t="s">
        <v>42</v>
      </c>
      <c r="B42" s="20"/>
      <c r="C42" s="21"/>
      <c r="D42" s="61"/>
      <c r="E42" s="61"/>
      <c r="F42" s="61"/>
      <c r="J42" s="47"/>
    </row>
    <row r="43" spans="1:256">
      <c r="A43" s="9"/>
      <c r="C43" s="80">
        <f>C8</f>
        <v>2005</v>
      </c>
      <c r="D43" s="81">
        <f>1+C43</f>
        <v>2006</v>
      </c>
      <c r="E43" s="81">
        <f>1+D43</f>
        <v>2007</v>
      </c>
      <c r="F43" s="81">
        <f>1+E43</f>
        <v>2008</v>
      </c>
      <c r="J43" s="47"/>
    </row>
    <row r="44" spans="1:256">
      <c r="A44" s="8" t="s">
        <v>1</v>
      </c>
      <c r="J44" s="47"/>
    </row>
    <row r="45" spans="1:256">
      <c r="A45" s="10" t="s">
        <v>2</v>
      </c>
      <c r="B45" s="2"/>
      <c r="C45" s="2">
        <f>C91</f>
        <v>145600</v>
      </c>
      <c r="D45" s="62">
        <f>D91</f>
        <v>0</v>
      </c>
      <c r="E45" s="62">
        <f>E91</f>
        <v>220799.99999999997</v>
      </c>
      <c r="F45" s="62">
        <f>F91</f>
        <v>0</v>
      </c>
      <c r="G45" s="62"/>
      <c r="H45" s="62"/>
      <c r="I45" s="62"/>
      <c r="J45" s="63"/>
      <c r="K45" s="62"/>
      <c r="L45" s="6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>
      <c r="A46" s="10" t="s">
        <v>3</v>
      </c>
      <c r="B46" s="2"/>
      <c r="C46" s="2">
        <f>C101</f>
        <v>24000</v>
      </c>
      <c r="D46" s="62">
        <f>D101</f>
        <v>115500</v>
      </c>
      <c r="E46" s="62">
        <f>E101</f>
        <v>19500</v>
      </c>
      <c r="F46" s="62">
        <f>F101</f>
        <v>176800</v>
      </c>
      <c r="G46" s="62"/>
      <c r="H46" s="62"/>
      <c r="I46" s="62"/>
      <c r="J46" s="63"/>
      <c r="K46" s="62"/>
      <c r="L46" s="6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>
      <c r="A47" s="10" t="s">
        <v>4</v>
      </c>
      <c r="B47" s="2"/>
      <c r="C47" s="2">
        <f>C45+C46</f>
        <v>169600</v>
      </c>
      <c r="D47" s="62">
        <f>D45+D46</f>
        <v>115500</v>
      </c>
      <c r="E47" s="62">
        <f>E45+E46</f>
        <v>240299.99999999997</v>
      </c>
      <c r="F47" s="62">
        <f>F45+F46</f>
        <v>176800</v>
      </c>
      <c r="G47" s="62"/>
      <c r="H47" s="62"/>
      <c r="I47" s="62"/>
      <c r="J47" s="63"/>
      <c r="K47" s="62"/>
      <c r="L47" s="6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>
      <c r="A48" s="10"/>
      <c r="B48" s="2"/>
      <c r="C48" s="2"/>
      <c r="D48" s="62"/>
      <c r="E48" s="62"/>
      <c r="F48" s="62"/>
      <c r="G48" s="62"/>
      <c r="H48" s="62"/>
      <c r="I48" s="62"/>
      <c r="J48" s="63"/>
      <c r="K48" s="62"/>
      <c r="L48" s="6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>
      <c r="A49" s="11" t="s">
        <v>5</v>
      </c>
      <c r="B49" s="2"/>
      <c r="C49" s="2"/>
      <c r="D49" s="62"/>
      <c r="E49" s="62"/>
      <c r="F49" s="62"/>
      <c r="G49" s="62"/>
      <c r="H49" s="62"/>
      <c r="I49" s="62"/>
      <c r="J49" s="63"/>
      <c r="K49" s="62"/>
      <c r="L49" s="6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>
      <c r="A50" s="10" t="s">
        <v>6</v>
      </c>
      <c r="B50" s="2"/>
      <c r="C50" s="2">
        <f>C94+C104</f>
        <v>125600</v>
      </c>
      <c r="D50" s="62">
        <f>D94+D104</f>
        <v>99704</v>
      </c>
      <c r="E50" s="62">
        <f>E94+E104</f>
        <v>158749.78</v>
      </c>
      <c r="F50" s="62">
        <f>F94+F104</f>
        <v>115440.01040000001</v>
      </c>
      <c r="G50" s="62"/>
      <c r="H50" s="62"/>
      <c r="I50" s="62"/>
      <c r="J50" s="63"/>
      <c r="K50" s="62"/>
      <c r="L50" s="6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>
      <c r="A51" s="10" t="s">
        <v>7</v>
      </c>
      <c r="B51" s="3"/>
      <c r="C51" s="2">
        <f t="shared" ref="C51:F52" si="0">C109</f>
        <v>21000</v>
      </c>
      <c r="D51" s="62">
        <f t="shared" si="0"/>
        <v>21630</v>
      </c>
      <c r="E51" s="62">
        <f t="shared" si="0"/>
        <v>21846.3</v>
      </c>
      <c r="F51" s="62">
        <f t="shared" si="0"/>
        <v>21190.911</v>
      </c>
      <c r="G51" s="62"/>
      <c r="H51" s="62"/>
      <c r="I51" s="62"/>
      <c r="J51" s="63"/>
      <c r="K51" s="62"/>
      <c r="L51" s="6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>
      <c r="A52" s="10" t="s">
        <v>8</v>
      </c>
      <c r="B52" s="3"/>
      <c r="C52" s="2">
        <f t="shared" si="0"/>
        <v>12000</v>
      </c>
      <c r="D52" s="62">
        <f t="shared" si="0"/>
        <v>12360</v>
      </c>
      <c r="E52" s="62">
        <f t="shared" si="0"/>
        <v>12483.6</v>
      </c>
      <c r="F52" s="62">
        <f t="shared" si="0"/>
        <v>12109.092000000001</v>
      </c>
      <c r="G52" s="62"/>
      <c r="H52" s="62"/>
      <c r="I52" s="62"/>
      <c r="J52" s="63"/>
      <c r="K52" s="62"/>
      <c r="L52" s="6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>
      <c r="A53" s="10" t="s">
        <v>41</v>
      </c>
      <c r="B53" s="2"/>
      <c r="C53" s="2">
        <f>C115</f>
        <v>2100</v>
      </c>
      <c r="D53" s="62">
        <f>D115</f>
        <v>2048.7748559391634</v>
      </c>
      <c r="E53" s="62">
        <f>E115</f>
        <v>1993.9639517940677</v>
      </c>
      <c r="F53" s="62">
        <f>F115</f>
        <v>1935.3162843588154</v>
      </c>
      <c r="G53" s="62"/>
      <c r="H53" s="62"/>
      <c r="I53" s="62"/>
      <c r="J53" s="63"/>
      <c r="K53" s="62"/>
      <c r="L53" s="6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>
      <c r="A54" s="10" t="s">
        <v>9</v>
      </c>
      <c r="B54" s="2"/>
      <c r="C54" s="2">
        <f>C50+C51+C52+C53</f>
        <v>160700</v>
      </c>
      <c r="D54" s="62">
        <f>D50+D51+D52+D53</f>
        <v>135742.77485593918</v>
      </c>
      <c r="E54" s="62">
        <f>E50+E51+E52+E53</f>
        <v>195073.64395179407</v>
      </c>
      <c r="F54" s="62">
        <f>F50+F51+F52+F53</f>
        <v>150675.32968435885</v>
      </c>
      <c r="G54" s="62"/>
      <c r="H54" s="62"/>
      <c r="I54" s="62"/>
      <c r="J54" s="63"/>
      <c r="K54" s="62"/>
      <c r="L54" s="6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>
      <c r="A55" s="33" t="s">
        <v>10</v>
      </c>
      <c r="B55" s="2"/>
      <c r="C55" s="2">
        <f>C47-C54</f>
        <v>8900</v>
      </c>
      <c r="D55" s="62">
        <f>D47-D54</f>
        <v>-20242.774855939177</v>
      </c>
      <c r="E55" s="62">
        <f>E47-E54</f>
        <v>45226.356048205897</v>
      </c>
      <c r="F55" s="62">
        <f>F47-F54</f>
        <v>26124.670315641153</v>
      </c>
      <c r="G55" s="62"/>
      <c r="H55" s="62"/>
      <c r="I55" s="62"/>
      <c r="J55" s="63"/>
      <c r="K55" s="62"/>
      <c r="L55" s="6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>
      <c r="A56" s="11"/>
      <c r="B56" s="2"/>
      <c r="C56" s="2"/>
      <c r="D56" s="62"/>
      <c r="E56" s="62"/>
      <c r="F56" s="62"/>
      <c r="G56" s="62"/>
      <c r="H56" s="62"/>
      <c r="I56" s="62"/>
      <c r="J56" s="63"/>
      <c r="K56" s="62"/>
      <c r="L56" s="6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>
      <c r="A57" s="11" t="s">
        <v>11</v>
      </c>
      <c r="B57" s="2"/>
      <c r="C57" s="2"/>
      <c r="D57" s="62"/>
      <c r="E57" s="62"/>
      <c r="F57" s="62"/>
      <c r="G57" s="62"/>
      <c r="H57" s="62"/>
      <c r="I57" s="62"/>
      <c r="J57" s="63"/>
      <c r="K57" s="62"/>
      <c r="L57" s="6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>
      <c r="A58" s="10" t="s">
        <v>70</v>
      </c>
      <c r="B58" s="3"/>
      <c r="C58" s="2">
        <f>C11</f>
        <v>100000</v>
      </c>
      <c r="D58" s="62">
        <f>C64</f>
        <v>77718.21222770233</v>
      </c>
      <c r="E58" s="62">
        <f>D64</f>
        <v>24719.924455404645</v>
      </c>
      <c r="F58" s="62">
        <f>E64</f>
        <v>35537.331683106939</v>
      </c>
      <c r="G58" s="62"/>
      <c r="H58" s="62"/>
      <c r="I58" s="62"/>
      <c r="J58" s="63"/>
      <c r="K58" s="62"/>
      <c r="L58" s="6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>
      <c r="A59" s="10" t="s">
        <v>12</v>
      </c>
      <c r="B59" s="2"/>
      <c r="C59" s="2">
        <f>C55</f>
        <v>8900</v>
      </c>
      <c r="D59" s="62">
        <f>D55</f>
        <v>-20242.774855939177</v>
      </c>
      <c r="E59" s="62">
        <f>E55</f>
        <v>45226.356048205897</v>
      </c>
      <c r="F59" s="62">
        <f>F55</f>
        <v>26124.670315641153</v>
      </c>
      <c r="G59" s="62"/>
      <c r="H59" s="62"/>
      <c r="I59" s="62"/>
      <c r="J59" s="63"/>
      <c r="K59" s="62"/>
      <c r="L59" s="6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>
      <c r="A60" s="10" t="s">
        <v>79</v>
      </c>
      <c r="B60" s="2"/>
      <c r="C60" s="2">
        <f>C58+C59</f>
        <v>108900</v>
      </c>
      <c r="D60" s="62">
        <f>D58+D59</f>
        <v>57475.437371763153</v>
      </c>
      <c r="E60" s="62">
        <f>E58+E59</f>
        <v>69946.280503610542</v>
      </c>
      <c r="F60" s="62">
        <f>F58+F59</f>
        <v>61662.001998748092</v>
      </c>
      <c r="G60" s="62"/>
      <c r="H60" s="62"/>
      <c r="I60" s="62"/>
      <c r="J60" s="63"/>
      <c r="K60" s="62"/>
      <c r="L60" s="6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>
      <c r="A61" s="10" t="s">
        <v>13</v>
      </c>
      <c r="C61" s="2">
        <f>C21*(1+C9)</f>
        <v>30450</v>
      </c>
      <c r="D61" s="62">
        <f>C61*(1+C9)</f>
        <v>31972.5</v>
      </c>
      <c r="E61" s="62">
        <f>D61*(1+C9)</f>
        <v>33571.125</v>
      </c>
      <c r="F61" s="62">
        <f>E61*(1+C9)</f>
        <v>35249.681250000001</v>
      </c>
      <c r="H61" s="64"/>
      <c r="I61" s="62"/>
      <c r="J61" s="63"/>
      <c r="K61" s="62"/>
      <c r="L61" s="6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>
      <c r="A62" s="10" t="s">
        <v>14</v>
      </c>
      <c r="B62" s="2"/>
      <c r="C62" s="2">
        <f>C116</f>
        <v>731.78777229767093</v>
      </c>
      <c r="D62" s="62">
        <f>D116</f>
        <v>783.01291635850748</v>
      </c>
      <c r="E62" s="62">
        <f>E116</f>
        <v>837.8238205036032</v>
      </c>
      <c r="F62" s="62">
        <f>F116</f>
        <v>896.47148793885549</v>
      </c>
      <c r="G62" s="62"/>
      <c r="H62" s="62"/>
      <c r="I62" s="62"/>
      <c r="J62" s="63"/>
      <c r="K62" s="62"/>
      <c r="L62" s="6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>
      <c r="A63" s="10" t="s">
        <v>15</v>
      </c>
      <c r="B63" s="2"/>
      <c r="C63" s="2">
        <f>C61+C62</f>
        <v>31181.78777229767</v>
      </c>
      <c r="D63" s="62">
        <f>D61+D62</f>
        <v>32755.512916358508</v>
      </c>
      <c r="E63" s="62">
        <f>E61+E62</f>
        <v>34408.948820503603</v>
      </c>
      <c r="F63" s="62">
        <f>F61+F62</f>
        <v>36146.152737938857</v>
      </c>
      <c r="G63" s="62"/>
      <c r="H63" s="62"/>
      <c r="I63" s="62"/>
      <c r="J63" s="63"/>
      <c r="K63" s="62"/>
      <c r="L63" s="6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>
      <c r="A64" s="33" t="s">
        <v>71</v>
      </c>
      <c r="B64" s="2"/>
      <c r="C64" s="2">
        <f>C60-C63</f>
        <v>77718.21222770233</v>
      </c>
      <c r="D64" s="62">
        <f>D60-D63</f>
        <v>24719.924455404645</v>
      </c>
      <c r="E64" s="62">
        <f>E60-E63</f>
        <v>35537.331683106939</v>
      </c>
      <c r="F64" s="62">
        <f>F60-F63</f>
        <v>25515.849260809235</v>
      </c>
      <c r="G64" s="62"/>
      <c r="H64" s="62"/>
      <c r="I64" s="62"/>
      <c r="J64" s="63"/>
      <c r="K64" s="62"/>
      <c r="L64" s="6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>
      <c r="A65" s="10"/>
      <c r="B65" s="2"/>
      <c r="C65" s="2"/>
      <c r="D65" s="62"/>
      <c r="E65" s="62"/>
      <c r="F65" s="62"/>
      <c r="G65" s="62"/>
      <c r="H65" s="62"/>
      <c r="I65" s="62"/>
      <c r="J65" s="63"/>
      <c r="K65" s="62"/>
      <c r="L65" s="6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>
      <c r="A66" s="11" t="s">
        <v>16</v>
      </c>
      <c r="B66" s="2"/>
      <c r="C66" s="2"/>
      <c r="D66" s="62"/>
      <c r="E66" s="62"/>
      <c r="F66" s="62"/>
      <c r="G66" s="62"/>
      <c r="H66" s="62"/>
      <c r="I66" s="62"/>
      <c r="J66" s="63"/>
      <c r="K66" s="62"/>
      <c r="L66" s="6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>
      <c r="A67" s="32" t="s">
        <v>17</v>
      </c>
      <c r="B67" s="2"/>
      <c r="C67" s="2"/>
      <c r="D67" s="62"/>
      <c r="E67" s="62"/>
      <c r="F67" s="62"/>
      <c r="G67" s="62"/>
      <c r="H67" s="62"/>
      <c r="I67" s="62"/>
      <c r="J67" s="63"/>
      <c r="K67" s="62"/>
      <c r="L67" s="6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>
      <c r="A68" s="10" t="s">
        <v>72</v>
      </c>
      <c r="B68" s="3"/>
      <c r="C68" s="2">
        <f>C64</f>
        <v>77718.21222770233</v>
      </c>
      <c r="D68" s="62">
        <f>D64</f>
        <v>24719.924455404645</v>
      </c>
      <c r="E68" s="62">
        <f>E64</f>
        <v>35537.331683106939</v>
      </c>
      <c r="F68" s="62">
        <f>F64</f>
        <v>25515.849260809235</v>
      </c>
      <c r="G68" s="62"/>
      <c r="H68" s="62"/>
      <c r="I68" s="62"/>
      <c r="J68" s="63"/>
      <c r="K68" s="62"/>
      <c r="L68" s="6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>
      <c r="A69" s="10" t="s">
        <v>18</v>
      </c>
      <c r="B69" s="3"/>
      <c r="C69" s="2">
        <f>C12*(1+C9)</f>
        <v>525000</v>
      </c>
      <c r="D69" s="62">
        <f>C69*(1+C9)</f>
        <v>551250</v>
      </c>
      <c r="E69" s="62">
        <f>D69*(1+C9)</f>
        <v>578812.5</v>
      </c>
      <c r="F69" s="62">
        <f>E69*(1+C9)</f>
        <v>607753.125</v>
      </c>
      <c r="H69" s="64"/>
      <c r="I69" s="62"/>
      <c r="J69" s="63"/>
      <c r="K69" s="62"/>
      <c r="L69" s="6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>
      <c r="A70" s="32" t="s">
        <v>19</v>
      </c>
      <c r="B70" s="2"/>
      <c r="C70" s="2"/>
      <c r="D70" s="62"/>
      <c r="E70" s="62"/>
      <c r="F70" s="62"/>
      <c r="G70" s="62"/>
      <c r="H70" s="62"/>
      <c r="I70" s="62"/>
      <c r="J70" s="63"/>
      <c r="K70" s="62"/>
      <c r="L70" s="6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>
      <c r="A71" s="10" t="s">
        <v>20</v>
      </c>
      <c r="B71" s="3"/>
      <c r="C71" s="2">
        <f>C117</f>
        <v>29268.21222770233</v>
      </c>
      <c r="D71" s="62">
        <f>D117</f>
        <v>28485.199311343822</v>
      </c>
      <c r="E71" s="62">
        <f>E117</f>
        <v>27647.375490840219</v>
      </c>
      <c r="F71" s="62">
        <f>F117</f>
        <v>26750.904002901363</v>
      </c>
      <c r="G71" s="62"/>
      <c r="H71" s="62"/>
      <c r="I71" s="62"/>
      <c r="J71" s="63"/>
      <c r="K71" s="62"/>
      <c r="L71" s="6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>
      <c r="A72" s="33" t="s">
        <v>21</v>
      </c>
      <c r="B72" s="3"/>
      <c r="C72" s="2">
        <f>C68+C69-C71</f>
        <v>573450</v>
      </c>
      <c r="D72" s="62">
        <f>D68+D69-D71</f>
        <v>547484.72514406079</v>
      </c>
      <c r="E72" s="62">
        <f>E68+E69-E71</f>
        <v>586702.45619226678</v>
      </c>
      <c r="F72" s="62">
        <f>F68+F69-F71</f>
        <v>606518.07025790785</v>
      </c>
      <c r="G72" s="62"/>
      <c r="H72" s="62"/>
      <c r="I72" s="62"/>
      <c r="J72" s="63"/>
      <c r="K72" s="62"/>
      <c r="L72" s="6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>
      <c r="A73" s="10"/>
      <c r="B73" s="2"/>
      <c r="C73" s="2"/>
      <c r="D73" s="62"/>
      <c r="E73" s="62"/>
      <c r="F73" s="62"/>
      <c r="G73" s="62"/>
      <c r="H73" s="62"/>
      <c r="I73" s="62"/>
      <c r="J73" s="63"/>
      <c r="K73" s="62"/>
      <c r="L73" s="6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>
      <c r="A74" s="10" t="s">
        <v>23</v>
      </c>
      <c r="B74" s="2"/>
      <c r="C74" s="2"/>
      <c r="D74" s="62"/>
      <c r="E74" s="62"/>
      <c r="F74" s="62">
        <f>F72/((1+C10)^4)</f>
        <v>445808.88790005888</v>
      </c>
      <c r="G74" s="62"/>
      <c r="H74" s="62"/>
      <c r="I74" s="62"/>
      <c r="J74" s="63"/>
      <c r="K74" s="62"/>
      <c r="L74" s="6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>
      <c r="A75" s="13" t="s">
        <v>24</v>
      </c>
      <c r="B75" s="4"/>
      <c r="C75" s="2">
        <f>C61/((1+C10))^1</f>
        <v>28194.444444444442</v>
      </c>
      <c r="D75" s="62">
        <f>D61/((1+C10))^2</f>
        <v>27411.265432098764</v>
      </c>
      <c r="E75" s="62">
        <f>E61/((1+C10))^3</f>
        <v>26649.841392318242</v>
      </c>
      <c r="F75" s="62">
        <f>F61/((1+C10))^4</f>
        <v>25909.568020309398</v>
      </c>
      <c r="H75" s="65"/>
      <c r="I75" s="65"/>
      <c r="J75" s="66"/>
      <c r="K75" s="65"/>
      <c r="L75" s="65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>
      <c r="A76" s="23" t="s">
        <v>43</v>
      </c>
      <c r="B76" s="24">
        <f>C14</f>
        <v>570000</v>
      </c>
      <c r="C76" s="24">
        <f>SUM(C74:C75)</f>
        <v>28194.444444444442</v>
      </c>
      <c r="D76" s="67">
        <f>SUM(D74:D75)</f>
        <v>27411.265432098764</v>
      </c>
      <c r="E76" s="67">
        <f>SUM(E74:E75)</f>
        <v>26649.841392318242</v>
      </c>
      <c r="F76" s="67">
        <f>SUM(F74:F75)</f>
        <v>471718.45592036826</v>
      </c>
      <c r="G76" s="62"/>
      <c r="H76" s="62"/>
      <c r="I76" s="62"/>
      <c r="J76" s="63"/>
      <c r="K76" s="62"/>
      <c r="L76" s="6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>
      <c r="A77" s="10"/>
      <c r="B77" s="2"/>
      <c r="C77" s="2"/>
      <c r="D77" s="62"/>
      <c r="E77" s="62"/>
      <c r="F77" s="62"/>
      <c r="H77" s="62"/>
      <c r="I77" s="62"/>
      <c r="J77" s="63"/>
      <c r="K77" s="62"/>
      <c r="L77" s="6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>
      <c r="A78" s="13" t="s">
        <v>25</v>
      </c>
      <c r="B78" s="2"/>
      <c r="C78" s="2"/>
      <c r="D78" s="62"/>
      <c r="E78" s="62"/>
      <c r="F78" s="62"/>
      <c r="G78" s="62"/>
      <c r="H78" s="62"/>
      <c r="I78" s="62"/>
      <c r="J78" s="63"/>
      <c r="K78" s="62"/>
      <c r="L78" s="6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>
      <c r="A79" s="11" t="s">
        <v>26</v>
      </c>
      <c r="C79" s="2">
        <f>SUM(C76:F76)-B76</f>
        <v>-16025.992810770287</v>
      </c>
      <c r="D79" s="62"/>
      <c r="E79" s="62"/>
      <c r="F79" s="62"/>
      <c r="G79" s="68"/>
      <c r="H79" s="62"/>
      <c r="I79" s="62"/>
      <c r="J79" s="63"/>
      <c r="K79" s="62"/>
      <c r="L79" s="6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>
      <c r="A80" s="12" t="s">
        <v>45</v>
      </c>
      <c r="C80" s="4">
        <f>(F74-C14)/C14</f>
        <v>-0.21787914403498443</v>
      </c>
      <c r="D80" s="65"/>
      <c r="E80" s="65"/>
      <c r="F80" s="65"/>
      <c r="G80" s="65"/>
      <c r="H80" s="65"/>
      <c r="I80" s="65"/>
      <c r="J80" s="66"/>
      <c r="K80" s="65"/>
      <c r="L80" s="65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ht="13.5" thickBot="1">
      <c r="A81" s="14"/>
      <c r="B81" s="15"/>
      <c r="C81" s="15"/>
      <c r="D81" s="69"/>
      <c r="E81" s="69"/>
      <c r="F81" s="69"/>
      <c r="G81" s="69"/>
      <c r="H81" s="69"/>
      <c r="I81" s="69"/>
      <c r="J81" s="70"/>
      <c r="K81" s="62"/>
      <c r="L81" s="6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>
      <c r="A82" s="2"/>
      <c r="B82" s="2"/>
      <c r="C82" s="2"/>
      <c r="D82" s="62"/>
      <c r="E82" s="62"/>
      <c r="F82" s="62"/>
      <c r="G82" s="62"/>
      <c r="H82" s="62"/>
      <c r="I82" s="62"/>
      <c r="J82" s="62"/>
      <c r="K82" s="62"/>
      <c r="L82" s="6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13.5" thickBot="1">
      <c r="A83" s="15"/>
      <c r="B83" s="2"/>
      <c r="C83" s="2"/>
      <c r="D83" s="62"/>
      <c r="E83" s="62"/>
      <c r="F83" s="62"/>
      <c r="G83" s="62"/>
      <c r="H83" s="62"/>
      <c r="I83" s="62"/>
      <c r="J83" s="62"/>
      <c r="K83" s="62"/>
      <c r="L83" s="6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>
      <c r="A84" s="6"/>
      <c r="B84" s="7"/>
      <c r="C84" s="7"/>
      <c r="D84" s="44"/>
      <c r="E84" s="44"/>
      <c r="F84" s="44"/>
      <c r="G84" s="44"/>
      <c r="H84" s="44"/>
      <c r="I84" s="44"/>
      <c r="J84" s="45"/>
    </row>
    <row r="85" spans="1:256">
      <c r="A85" s="35" t="s">
        <v>44</v>
      </c>
      <c r="B85" s="20"/>
      <c r="C85" s="20"/>
      <c r="D85" s="71"/>
      <c r="E85" s="71"/>
      <c r="F85" s="71"/>
      <c r="J85" s="47"/>
    </row>
    <row r="86" spans="1:256">
      <c r="A86" s="9"/>
      <c r="C86" s="80">
        <f>C8</f>
        <v>2005</v>
      </c>
      <c r="D86" s="81">
        <f>1+C86</f>
        <v>2006</v>
      </c>
      <c r="E86" s="81">
        <f>1+D86</f>
        <v>2007</v>
      </c>
      <c r="F86" s="81">
        <f>1+E86</f>
        <v>2008</v>
      </c>
      <c r="J86" s="47"/>
    </row>
    <row r="87" spans="1:256">
      <c r="A87" s="8" t="s">
        <v>2</v>
      </c>
      <c r="J87" s="47"/>
    </row>
    <row r="88" spans="1:256">
      <c r="A88" s="9" t="s">
        <v>27</v>
      </c>
      <c r="C88" s="27">
        <f>C31</f>
        <v>800</v>
      </c>
      <c r="D88" s="58">
        <f>D31</f>
        <v>0</v>
      </c>
      <c r="E88" s="58">
        <f>E31</f>
        <v>1000</v>
      </c>
      <c r="F88" s="58">
        <f>F31</f>
        <v>0</v>
      </c>
      <c r="J88" s="47"/>
    </row>
    <row r="89" spans="1:256">
      <c r="A89" s="9" t="s">
        <v>38</v>
      </c>
      <c r="C89" s="27">
        <f t="shared" ref="C89:F90" si="1">C25</f>
        <v>280</v>
      </c>
      <c r="D89" s="58">
        <f t="shared" si="1"/>
        <v>300</v>
      </c>
      <c r="E89" s="58">
        <f t="shared" si="1"/>
        <v>320</v>
      </c>
      <c r="F89" s="58">
        <f t="shared" si="1"/>
        <v>340</v>
      </c>
      <c r="H89" s="72"/>
      <c r="J89" s="47"/>
    </row>
    <row r="90" spans="1:256">
      <c r="A90" s="9" t="s">
        <v>39</v>
      </c>
      <c r="C90" s="28">
        <f t="shared" si="1"/>
        <v>0.65</v>
      </c>
      <c r="D90" s="73">
        <f t="shared" si="1"/>
        <v>0.5</v>
      </c>
      <c r="E90" s="73">
        <f t="shared" si="1"/>
        <v>0.69</v>
      </c>
      <c r="F90" s="73">
        <f t="shared" si="1"/>
        <v>0.51</v>
      </c>
      <c r="H90" s="74"/>
      <c r="J90" s="47"/>
    </row>
    <row r="91" spans="1:256">
      <c r="A91" s="9" t="s">
        <v>28</v>
      </c>
      <c r="C91" s="1">
        <f>C89*C90*C88</f>
        <v>145600</v>
      </c>
      <c r="D91" s="46">
        <f>D89*D90*D88</f>
        <v>0</v>
      </c>
      <c r="E91" s="46">
        <f>E89*E90*E88</f>
        <v>220799.99999999997</v>
      </c>
      <c r="F91" s="46">
        <f>F89*F90*F88</f>
        <v>0</v>
      </c>
      <c r="J91" s="47"/>
    </row>
    <row r="92" spans="1:256">
      <c r="A92" s="9" t="s">
        <v>29</v>
      </c>
      <c r="C92" s="29">
        <f>C24</f>
        <v>0</v>
      </c>
      <c r="D92" s="49">
        <f>D24</f>
        <v>0.03</v>
      </c>
      <c r="E92" s="49">
        <f>E24</f>
        <v>0.01</v>
      </c>
      <c r="F92" s="49">
        <f>F24</f>
        <v>-0.03</v>
      </c>
      <c r="J92" s="47"/>
    </row>
    <row r="93" spans="1:256">
      <c r="A93" s="9" t="s">
        <v>30</v>
      </c>
      <c r="C93" s="22">
        <f>$C$15*(1+C92)</f>
        <v>135</v>
      </c>
      <c r="D93" s="75">
        <f>C93*(1+D92)</f>
        <v>139.05000000000001</v>
      </c>
      <c r="E93" s="75">
        <f>D93*(1+E92)</f>
        <v>140.44050000000001</v>
      </c>
      <c r="F93" s="75">
        <f>E93*(1+F92)</f>
        <v>136.22728500000002</v>
      </c>
      <c r="J93" s="47"/>
    </row>
    <row r="94" spans="1:256">
      <c r="A94" s="9" t="s">
        <v>31</v>
      </c>
      <c r="C94" s="22">
        <f>C93*C88</f>
        <v>108000</v>
      </c>
      <c r="D94" s="75">
        <f>D93*D88</f>
        <v>0</v>
      </c>
      <c r="E94" s="75">
        <f>E93*E88</f>
        <v>140440.5</v>
      </c>
      <c r="F94" s="75">
        <f>F93*F88</f>
        <v>0</v>
      </c>
      <c r="H94" s="72"/>
      <c r="J94" s="47"/>
    </row>
    <row r="95" spans="1:256">
      <c r="A95" s="10" t="s">
        <v>32</v>
      </c>
      <c r="B95" s="2"/>
      <c r="C95" s="2">
        <f>C91-C94</f>
        <v>37600</v>
      </c>
      <c r="D95" s="62">
        <f>D91-D94</f>
        <v>0</v>
      </c>
      <c r="E95" s="62">
        <f>E91-E94</f>
        <v>80359.499999999971</v>
      </c>
      <c r="F95" s="62">
        <f>F91-F94</f>
        <v>0</v>
      </c>
      <c r="G95" s="62"/>
      <c r="H95" s="62"/>
      <c r="I95" s="62"/>
      <c r="J95" s="63"/>
      <c r="K95" s="62"/>
      <c r="L95" s="6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>
      <c r="A96" s="16"/>
      <c r="B96" s="5"/>
      <c r="C96" s="5"/>
      <c r="D96" s="52"/>
      <c r="E96" s="52"/>
      <c r="F96" s="52"/>
      <c r="J96" s="47"/>
    </row>
    <row r="97" spans="1:256">
      <c r="A97" s="8" t="s">
        <v>3</v>
      </c>
      <c r="C97" s="1">
        <v>1997</v>
      </c>
      <c r="D97" s="46">
        <v>1998</v>
      </c>
      <c r="E97" s="46">
        <v>1999</v>
      </c>
      <c r="F97" s="46">
        <v>2000</v>
      </c>
      <c r="J97" s="47"/>
    </row>
    <row r="98" spans="1:256">
      <c r="A98" s="9" t="s">
        <v>27</v>
      </c>
      <c r="C98" s="27">
        <f>C32</f>
        <v>200</v>
      </c>
      <c r="D98" s="58">
        <f>D32</f>
        <v>1100</v>
      </c>
      <c r="E98" s="58">
        <f>E32</f>
        <v>200</v>
      </c>
      <c r="F98" s="58">
        <f>F32</f>
        <v>1300</v>
      </c>
      <c r="J98" s="47"/>
    </row>
    <row r="99" spans="1:256">
      <c r="A99" s="9" t="s">
        <v>38</v>
      </c>
      <c r="C99" s="1">
        <f t="shared" ref="C99:F100" si="2">C27</f>
        <v>30</v>
      </c>
      <c r="D99" s="46">
        <f t="shared" si="2"/>
        <v>30</v>
      </c>
      <c r="E99" s="46">
        <f t="shared" si="2"/>
        <v>30</v>
      </c>
      <c r="F99" s="46">
        <f t="shared" si="2"/>
        <v>40</v>
      </c>
      <c r="J99" s="47"/>
    </row>
    <row r="100" spans="1:256">
      <c r="A100" s="9" t="s">
        <v>39</v>
      </c>
      <c r="C100" s="30">
        <f t="shared" si="2"/>
        <v>4</v>
      </c>
      <c r="D100" s="76">
        <f t="shared" si="2"/>
        <v>3.5</v>
      </c>
      <c r="E100" s="76">
        <f t="shared" si="2"/>
        <v>3.25</v>
      </c>
      <c r="F100" s="76">
        <f t="shared" si="2"/>
        <v>3.4</v>
      </c>
      <c r="J100" s="47"/>
    </row>
    <row r="101" spans="1:256">
      <c r="A101" s="9" t="s">
        <v>1</v>
      </c>
      <c r="C101" s="1">
        <f>C98*C99*C100</f>
        <v>24000</v>
      </c>
      <c r="D101" s="46">
        <f>D98*D99*D100</f>
        <v>115500</v>
      </c>
      <c r="E101" s="46">
        <f>E98*E99*E100</f>
        <v>19500</v>
      </c>
      <c r="F101" s="46">
        <f>F98*F99*F100</f>
        <v>176800</v>
      </c>
      <c r="J101" s="47"/>
    </row>
    <row r="102" spans="1:256">
      <c r="A102" s="9" t="s">
        <v>29</v>
      </c>
      <c r="C102" s="5">
        <f>C24</f>
        <v>0</v>
      </c>
      <c r="D102" s="52">
        <f>D24</f>
        <v>0.03</v>
      </c>
      <c r="E102" s="52">
        <f>E24</f>
        <v>0.01</v>
      </c>
      <c r="F102" s="52">
        <f>F24</f>
        <v>-0.03</v>
      </c>
      <c r="H102" s="77"/>
      <c r="J102" s="47"/>
    </row>
    <row r="103" spans="1:256">
      <c r="A103" s="9" t="s">
        <v>33</v>
      </c>
      <c r="C103" s="22">
        <f>$C$16*(1+C102)</f>
        <v>88</v>
      </c>
      <c r="D103" s="75">
        <f>C103*(1+D102)</f>
        <v>90.64</v>
      </c>
      <c r="E103" s="75">
        <f>D103*(1+E102)</f>
        <v>91.546400000000006</v>
      </c>
      <c r="F103" s="75">
        <f>E103*(1+F102)</f>
        <v>88.800008000000005</v>
      </c>
      <c r="J103" s="47"/>
    </row>
    <row r="104" spans="1:256">
      <c r="A104" s="9" t="s">
        <v>31</v>
      </c>
      <c r="C104" s="22">
        <f>C103*C98</f>
        <v>17600</v>
      </c>
      <c r="D104" s="75">
        <f>D103*D98</f>
        <v>99704</v>
      </c>
      <c r="E104" s="75">
        <f>E103*E98</f>
        <v>18309.280000000002</v>
      </c>
      <c r="F104" s="75">
        <f>F103*F98</f>
        <v>115440.01040000001</v>
      </c>
      <c r="J104" s="47"/>
    </row>
    <row r="105" spans="1:256">
      <c r="A105" s="10" t="s">
        <v>32</v>
      </c>
      <c r="B105" s="2"/>
      <c r="C105" s="2">
        <f>C101-C104</f>
        <v>6400</v>
      </c>
      <c r="D105" s="62">
        <f>D101-D104</f>
        <v>15796</v>
      </c>
      <c r="E105" s="62">
        <f>E101-E104</f>
        <v>1190.7199999999975</v>
      </c>
      <c r="F105" s="62">
        <f>F101-F104</f>
        <v>61359.989599999986</v>
      </c>
      <c r="G105" s="62"/>
      <c r="H105" s="62"/>
      <c r="I105" s="62"/>
      <c r="J105" s="63"/>
      <c r="K105" s="62"/>
      <c r="L105" s="6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>
      <c r="A106" s="16"/>
      <c r="B106" s="5"/>
      <c r="C106" s="5"/>
      <c r="D106" s="52"/>
      <c r="E106" s="52"/>
      <c r="F106" s="52"/>
      <c r="G106" s="52"/>
      <c r="H106" s="52"/>
      <c r="I106" s="52"/>
      <c r="J106" s="78"/>
      <c r="K106" s="52"/>
      <c r="L106" s="52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>
      <c r="A107" s="34" t="s">
        <v>34</v>
      </c>
      <c r="B107" s="5"/>
      <c r="C107" s="5"/>
      <c r="D107" s="52"/>
      <c r="E107" s="52"/>
      <c r="F107" s="52"/>
      <c r="G107" s="52"/>
      <c r="H107" s="52"/>
      <c r="I107" s="52"/>
      <c r="J107" s="78"/>
      <c r="K107" s="52"/>
      <c r="L107" s="52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>
      <c r="A108" s="9" t="s">
        <v>29</v>
      </c>
      <c r="C108" s="5">
        <f>C24</f>
        <v>0</v>
      </c>
      <c r="D108" s="52">
        <f>D24</f>
        <v>0.03</v>
      </c>
      <c r="E108" s="52">
        <f>E24</f>
        <v>0.01</v>
      </c>
      <c r="F108" s="52">
        <f>F24</f>
        <v>-0.03</v>
      </c>
      <c r="H108" s="77"/>
      <c r="I108" s="52"/>
      <c r="J108" s="78"/>
      <c r="K108" s="52"/>
      <c r="L108" s="52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>
      <c r="A109" s="16" t="s">
        <v>35</v>
      </c>
      <c r="C109" s="5">
        <f>$C$17*(1+C108)</f>
        <v>21000</v>
      </c>
      <c r="D109" s="52">
        <f>C109*(1+D108)</f>
        <v>21630</v>
      </c>
      <c r="E109" s="52">
        <f>D109*(1+E108)</f>
        <v>21846.3</v>
      </c>
      <c r="F109" s="52">
        <f>E109*(1+F108)</f>
        <v>21190.911</v>
      </c>
      <c r="G109" s="52"/>
      <c r="J109" s="78"/>
      <c r="K109" s="52"/>
      <c r="L109" s="52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>
      <c r="A110" s="16" t="s">
        <v>36</v>
      </c>
      <c r="C110" s="5">
        <f>$C$18*(1+C108)</f>
        <v>12000</v>
      </c>
      <c r="D110" s="52">
        <f>C110*(1+D108)</f>
        <v>12360</v>
      </c>
      <c r="E110" s="52">
        <f>D110*(1+E108)</f>
        <v>12483.6</v>
      </c>
      <c r="F110" s="52">
        <f>E110*(1+F108)</f>
        <v>12109.092000000001</v>
      </c>
      <c r="G110" s="52"/>
      <c r="J110" s="78"/>
      <c r="K110" s="52"/>
      <c r="L110" s="52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>
      <c r="A111" s="16"/>
      <c r="B111" s="5"/>
      <c r="C111" s="5"/>
      <c r="D111" s="52"/>
      <c r="E111" s="52"/>
      <c r="F111" s="52"/>
      <c r="G111" s="52"/>
      <c r="H111" s="52"/>
      <c r="I111" s="52"/>
      <c r="J111" s="78"/>
      <c r="K111" s="52"/>
      <c r="L111" s="52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>
      <c r="A112" s="8" t="s">
        <v>80</v>
      </c>
      <c r="J112" s="47"/>
    </row>
    <row r="113" spans="1:11">
      <c r="A113" s="9" t="s">
        <v>62</v>
      </c>
      <c r="C113" s="5">
        <f>C13</f>
        <v>30000</v>
      </c>
      <c r="D113" s="52">
        <f>C117</f>
        <v>29268.21222770233</v>
      </c>
      <c r="E113" s="52">
        <f>D117</f>
        <v>28485.199311343822</v>
      </c>
      <c r="F113" s="52">
        <f>E117</f>
        <v>27647.375490840219</v>
      </c>
      <c r="J113" s="47"/>
    </row>
    <row r="114" spans="1:11">
      <c r="A114" s="9" t="s">
        <v>63</v>
      </c>
      <c r="C114" s="5">
        <f>PMT(C19,$C$20,-($C$13))</f>
        <v>2831.7877722976709</v>
      </c>
      <c r="D114" s="52">
        <f>PMT(C19,$C$20,-($C$13))</f>
        <v>2831.7877722976709</v>
      </c>
      <c r="E114" s="52">
        <f>PMT(C19,$C$20,-($C$13))</f>
        <v>2831.7877722976709</v>
      </c>
      <c r="F114" s="52">
        <f>PMT(C19,$C$20,-($C$13))</f>
        <v>2831.7877722976709</v>
      </c>
      <c r="J114" s="47"/>
    </row>
    <row r="115" spans="1:11">
      <c r="A115" s="9" t="s">
        <v>37</v>
      </c>
      <c r="C115" s="5">
        <f>C113*C19</f>
        <v>2100</v>
      </c>
      <c r="D115" s="52">
        <f>D113*C19</f>
        <v>2048.7748559391634</v>
      </c>
      <c r="E115" s="52">
        <f>E113*C19</f>
        <v>1993.9639517940677</v>
      </c>
      <c r="F115" s="52">
        <f>F113*C19</f>
        <v>1935.3162843588154</v>
      </c>
      <c r="J115" s="47"/>
    </row>
    <row r="116" spans="1:11">
      <c r="A116" s="9" t="s">
        <v>64</v>
      </c>
      <c r="C116" s="5">
        <f>C114-C115</f>
        <v>731.78777229767093</v>
      </c>
      <c r="D116" s="52">
        <f>D114-D115</f>
        <v>783.01291635850748</v>
      </c>
      <c r="E116" s="52">
        <f>E114-E115</f>
        <v>837.8238205036032</v>
      </c>
      <c r="F116" s="52">
        <f>F114-F115</f>
        <v>896.47148793885549</v>
      </c>
      <c r="J116" s="47"/>
    </row>
    <row r="117" spans="1:11" ht="13.5" thickBot="1">
      <c r="A117" s="17" t="s">
        <v>65</v>
      </c>
      <c r="B117" s="19"/>
      <c r="C117" s="18">
        <f>C113-C116</f>
        <v>29268.21222770233</v>
      </c>
      <c r="D117" s="79">
        <f>D113-D116</f>
        <v>28485.199311343822</v>
      </c>
      <c r="E117" s="79">
        <f>E113-E116</f>
        <v>27647.375490840219</v>
      </c>
      <c r="F117" s="79">
        <f>F113-F116</f>
        <v>26750.904002901363</v>
      </c>
      <c r="G117" s="59"/>
      <c r="H117" s="59"/>
      <c r="I117" s="59"/>
      <c r="J117" s="54"/>
    </row>
    <row r="118" spans="1:11">
      <c r="A118" s="9"/>
      <c r="J118" s="60"/>
      <c r="K118" s="60"/>
    </row>
  </sheetData>
  <phoneticPr fontId="0" type="noConversion"/>
  <printOptions headings="1"/>
  <pageMargins left="0.9" right="0.75" top="0.5" bottom="0.75" header="0.45" footer="0.5"/>
  <pageSetup scale="64" fitToHeight="2" orientation="portrait" r:id="rId1"/>
  <headerFooter alignWithMargins="0">
    <oddFooter>demodetroptimal.xls&amp;RPage &amp;P</oddFooter>
  </headerFooter>
  <rowBreaks count="1" manualBreakCount="1">
    <brk id="8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Texas A&amp;M University / AFPC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James Richardson</dc:creator>
  <cp:lastModifiedBy>James W. Richardson</cp:lastModifiedBy>
  <cp:lastPrinted>2002-11-23T03:30:27Z</cp:lastPrinted>
  <dcterms:created xsi:type="dcterms:W3CDTF">1998-08-31T00:44:24Z</dcterms:created>
  <dcterms:modified xsi:type="dcterms:W3CDTF">2011-02-07T04:18:33Z</dcterms:modified>
</cp:coreProperties>
</file>