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10" windowWidth="11100" windowHeight="63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Sheet1!$A$1:$I$107</definedName>
  </definedNames>
  <calcPr calcId="125725"/>
</workbook>
</file>

<file path=xl/calcChain.xml><?xml version="1.0" encoding="utf-8"?>
<calcChain xmlns="http://schemas.openxmlformats.org/spreadsheetml/2006/main">
  <c r="C23" i="1"/>
  <c r="D23" s="1"/>
  <c r="C48"/>
  <c r="C79"/>
  <c r="C80"/>
  <c r="C78"/>
  <c r="C88" s="1"/>
  <c r="C91" s="1"/>
  <c r="C81"/>
  <c r="C89"/>
  <c r="C90"/>
  <c r="C82"/>
  <c r="C83" s="1"/>
  <c r="C92"/>
  <c r="C93"/>
  <c r="D93" s="1"/>
  <c r="C98"/>
  <c r="C100" s="1"/>
  <c r="C99"/>
  <c r="C41" s="1"/>
  <c r="C103"/>
  <c r="C51"/>
  <c r="C104"/>
  <c r="D79"/>
  <c r="D80"/>
  <c r="D78"/>
  <c r="D88" s="1"/>
  <c r="D91" s="1"/>
  <c r="D89"/>
  <c r="D90"/>
  <c r="D82"/>
  <c r="D92"/>
  <c r="D98"/>
  <c r="D51"/>
  <c r="D65" s="1"/>
  <c r="D66" s="1"/>
  <c r="D104"/>
  <c r="E79"/>
  <c r="E81" s="1"/>
  <c r="E80"/>
  <c r="E78"/>
  <c r="E88"/>
  <c r="E89"/>
  <c r="E90"/>
  <c r="E91"/>
  <c r="E36" s="1"/>
  <c r="E82"/>
  <c r="E92"/>
  <c r="E98"/>
  <c r="E104"/>
  <c r="F79"/>
  <c r="F80"/>
  <c r="F78"/>
  <c r="F81" s="1"/>
  <c r="F89"/>
  <c r="F90"/>
  <c r="F82"/>
  <c r="F92"/>
  <c r="F98"/>
  <c r="F104"/>
  <c r="C59"/>
  <c r="D59" s="1"/>
  <c r="E59" s="1"/>
  <c r="F59" s="1"/>
  <c r="C65"/>
  <c r="C76"/>
  <c r="C87" s="1"/>
  <c r="C14"/>
  <c r="B66" s="1"/>
  <c r="C66"/>
  <c r="A1"/>
  <c r="C84" l="1"/>
  <c r="C40" s="1"/>
  <c r="D83"/>
  <c r="E23"/>
  <c r="D33"/>
  <c r="D36"/>
  <c r="D95"/>
  <c r="D94"/>
  <c r="E93"/>
  <c r="C36"/>
  <c r="E35"/>
  <c r="E37" s="1"/>
  <c r="F35"/>
  <c r="C42"/>
  <c r="D100"/>
  <c r="D76"/>
  <c r="D99"/>
  <c r="D81"/>
  <c r="C105"/>
  <c r="C43" s="1"/>
  <c r="C94"/>
  <c r="C95" s="1"/>
  <c r="C35"/>
  <c r="C37" s="1"/>
  <c r="F88"/>
  <c r="F91" s="1"/>
  <c r="E51"/>
  <c r="C33"/>
  <c r="F51" l="1"/>
  <c r="E65"/>
  <c r="E66" s="1"/>
  <c r="D87"/>
  <c r="E76"/>
  <c r="E100"/>
  <c r="D42"/>
  <c r="E83"/>
  <c r="D84"/>
  <c r="D40" s="1"/>
  <c r="D41"/>
  <c r="E99"/>
  <c r="F23"/>
  <c r="F33" s="1"/>
  <c r="E33"/>
  <c r="F36"/>
  <c r="F37" s="1"/>
  <c r="D35"/>
  <c r="D37" s="1"/>
  <c r="D85"/>
  <c r="E94"/>
  <c r="E95" s="1"/>
  <c r="F93"/>
  <c r="F94" s="1"/>
  <c r="F95" s="1"/>
  <c r="C44"/>
  <c r="C45" s="1"/>
  <c r="C49" s="1"/>
  <c r="C50" s="1"/>
  <c r="C85"/>
  <c r="C106"/>
  <c r="C54" l="1"/>
  <c r="C52"/>
  <c r="C53" s="1"/>
  <c r="C107"/>
  <c r="F76"/>
  <c r="F87" s="1"/>
  <c r="E87"/>
  <c r="F65"/>
  <c r="E42"/>
  <c r="F100"/>
  <c r="F42" s="1"/>
  <c r="F99"/>
  <c r="F41" s="1"/>
  <c r="E41"/>
  <c r="F83"/>
  <c r="F84" s="1"/>
  <c r="E84"/>
  <c r="F40" l="1"/>
  <c r="F85"/>
  <c r="E40"/>
  <c r="E85"/>
  <c r="D48"/>
  <c r="C58"/>
  <c r="C62" s="1"/>
  <c r="D103"/>
  <c r="C61"/>
  <c r="D105" l="1"/>
  <c r="D43" l="1"/>
  <c r="D44" s="1"/>
  <c r="D45" s="1"/>
  <c r="D49" s="1"/>
  <c r="D50" s="1"/>
  <c r="D106"/>
  <c r="D52" l="1"/>
  <c r="D53" s="1"/>
  <c r="D54" s="1"/>
  <c r="D107"/>
  <c r="E48" l="1"/>
  <c r="D58"/>
  <c r="D62" s="1"/>
  <c r="E103"/>
  <c r="D61"/>
  <c r="E105" l="1"/>
  <c r="E43" l="1"/>
  <c r="E44" s="1"/>
  <c r="E45" s="1"/>
  <c r="E49" s="1"/>
  <c r="E50" s="1"/>
  <c r="E106"/>
  <c r="E52" l="1"/>
  <c r="E53" s="1"/>
  <c r="E54" s="1"/>
  <c r="E107"/>
  <c r="E58" l="1"/>
  <c r="E62" s="1"/>
  <c r="F48"/>
  <c r="F103"/>
  <c r="E61"/>
  <c r="F105" l="1"/>
  <c r="F43" l="1"/>
  <c r="F44" s="1"/>
  <c r="F45" s="1"/>
  <c r="F49" s="1"/>
  <c r="F50" s="1"/>
  <c r="F106"/>
  <c r="F52" l="1"/>
  <c r="F53" s="1"/>
  <c r="F54" s="1"/>
  <c r="F58" s="1"/>
  <c r="F62" s="1"/>
  <c r="F64" s="1"/>
  <c r="F107"/>
  <c r="F61" s="1"/>
  <c r="F66" l="1"/>
  <c r="C69" s="1"/>
  <c r="C70"/>
</calcChain>
</file>

<file path=xl/sharedStrings.xml><?xml version="1.0" encoding="utf-8"?>
<sst xmlns="http://schemas.openxmlformats.org/spreadsheetml/2006/main" count="89" uniqueCount="78">
  <si>
    <t>Deterministic simulation model for a cotton and sorghum farm.</t>
  </si>
  <si>
    <t>Receipts</t>
  </si>
  <si>
    <t>Cotton</t>
  </si>
  <si>
    <t>Sorghum</t>
  </si>
  <si>
    <t xml:space="preserve">       Total Receipts</t>
  </si>
  <si>
    <t>Expenses</t>
  </si>
  <si>
    <t>Variable costs Cotton + Sorghum</t>
  </si>
  <si>
    <t>Labor</t>
  </si>
  <si>
    <t>Fixed costs</t>
  </si>
  <si>
    <t xml:space="preserve">       Total costs</t>
  </si>
  <si>
    <t>Net Cash Farm Income</t>
  </si>
  <si>
    <t>Cashflow</t>
  </si>
  <si>
    <t>Net cash farm income</t>
  </si>
  <si>
    <t xml:space="preserve">       Total cash avilable</t>
  </si>
  <si>
    <t>Operator withdrawals</t>
  </si>
  <si>
    <t>Principal payments</t>
  </si>
  <si>
    <t xml:space="preserve">        Total outflows</t>
  </si>
  <si>
    <t>Balance Sheet</t>
  </si>
  <si>
    <t>Assets</t>
  </si>
  <si>
    <t>Land value</t>
  </si>
  <si>
    <t>Debts</t>
  </si>
  <si>
    <t>Land Debt</t>
  </si>
  <si>
    <t>Net Worth</t>
  </si>
  <si>
    <t>Beginning Net Worth</t>
  </si>
  <si>
    <t>PV of Ending Net Worth</t>
  </si>
  <si>
    <t>PV of Operator Withdrawals</t>
  </si>
  <si>
    <t>NPV = PVENW+Sum PV Operator withdrawals - Beginning Net Worth</t>
  </si>
  <si>
    <t>Net Present Value</t>
  </si>
  <si>
    <t>Planted acres</t>
  </si>
  <si>
    <t>Cotton Receipts</t>
  </si>
  <si>
    <t>Annual inflation Rates</t>
  </si>
  <si>
    <t>Variable Costs/acre</t>
  </si>
  <si>
    <t>Total Variable Costs</t>
  </si>
  <si>
    <t xml:space="preserve">Net Returns </t>
  </si>
  <si>
    <t>Variable Costs/Acre</t>
  </si>
  <si>
    <t>Calculate Labor and Fixed Costs</t>
  </si>
  <si>
    <t xml:space="preserve">Labor </t>
  </si>
  <si>
    <t>Fixed Costs</t>
  </si>
  <si>
    <t>Annual Interest Costs</t>
  </si>
  <si>
    <t>Yields are Fixed</t>
  </si>
  <si>
    <t>Prices are Fixed</t>
  </si>
  <si>
    <t>James W. Richardson</t>
  </si>
  <si>
    <t>Land debt interest costs</t>
  </si>
  <si>
    <t>Table 1. Projected Values for Four Years.</t>
  </si>
  <si>
    <t>Values to Calculate NPV</t>
  </si>
  <si>
    <t>Table 2. Work area for crop production, costs, and receipts and for debt amortization</t>
  </si>
  <si>
    <t>% Change Real Net Worth</t>
  </si>
  <si>
    <t>Beginning Cash</t>
  </si>
  <si>
    <t xml:space="preserve">Land Value </t>
  </si>
  <si>
    <t>Annual Labor Costs</t>
  </si>
  <si>
    <t>Annual Fixed Costs</t>
  </si>
  <si>
    <t>Projected Annual Acres, Yields, Prices</t>
  </si>
  <si>
    <t>First Year to Simulate</t>
  </si>
  <si>
    <t>Cotton Acres</t>
  </si>
  <si>
    <t>Cotton Yields</t>
  </si>
  <si>
    <t>Cotton Prices</t>
  </si>
  <si>
    <t>Annual Change in Cost of Inputs</t>
  </si>
  <si>
    <t>Sorghum Yield</t>
  </si>
  <si>
    <t>Sorghum Prices</t>
  </si>
  <si>
    <t>Interest Rate for Land Debt</t>
  </si>
  <si>
    <t>Length of Land Debt</t>
  </si>
  <si>
    <t>Amoritize Land Loan</t>
  </si>
  <si>
    <t>Annual Operator Withdrawals</t>
  </si>
  <si>
    <t>Total Cropland Acres</t>
  </si>
  <si>
    <t>Beginning Land Debt</t>
  </si>
  <si>
    <t>Total Payment on Land Debt</t>
  </si>
  <si>
    <t>Principle Payment on Land Debt</t>
  </si>
  <si>
    <t>Land Debt at Year End</t>
  </si>
  <si>
    <t>Annual Change in Assets &amp; Family Draws</t>
  </si>
  <si>
    <t>Discount Rate</t>
  </si>
  <si>
    <t xml:space="preserve">Cotton Variable Cost per Acre </t>
  </si>
  <si>
    <t>Sorghum Variable Cost per Acre</t>
  </si>
  <si>
    <t>Beginning cash Jan 1</t>
  </si>
  <si>
    <t>Ending Cash Dec 31</t>
  </si>
  <si>
    <t>Cash Reserves Dec 31</t>
  </si>
  <si>
    <t>Input Data for the Model -- You may change values that are bold.</t>
  </si>
  <si>
    <t xml:space="preserve">Chapter 2 </t>
  </si>
  <si>
    <t>© 2011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</si>
</sst>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5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NumberFormat="1" applyFont="1" applyBorder="1"/>
    <xf numFmtId="0" fontId="2" fillId="0" borderId="0" xfId="0" applyNumberFormat="1" applyFont="1" applyBorder="1"/>
    <xf numFmtId="1" fontId="1" fillId="0" borderId="0" xfId="0" applyNumberFormat="1" applyFont="1" applyBorder="1"/>
    <xf numFmtId="1" fontId="2" fillId="0" borderId="0" xfId="0" applyNumberFormat="1" applyFont="1" applyBorder="1"/>
    <xf numFmtId="164" fontId="1" fillId="0" borderId="0" xfId="0" applyNumberFormat="1" applyFont="1" applyBorder="1"/>
    <xf numFmtId="1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/>
    <xf numFmtId="2" fontId="1" fillId="0" borderId="0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3" xfId="0" applyNumberFormat="1" applyFont="1" applyBorder="1"/>
    <xf numFmtId="0" fontId="1" fillId="0" borderId="4" xfId="0" applyNumberFormat="1" applyFont="1" applyBorder="1"/>
    <xf numFmtId="0" fontId="1" fillId="0" borderId="5" xfId="0" applyNumberFormat="1" applyFont="1" applyBorder="1"/>
    <xf numFmtId="1" fontId="1" fillId="0" borderId="5" xfId="0" applyNumberFormat="1" applyFont="1" applyBorder="1"/>
    <xf numFmtId="0" fontId="1" fillId="0" borderId="6" xfId="0" applyNumberFormat="1" applyFont="1" applyBorder="1"/>
    <xf numFmtId="0" fontId="1" fillId="0" borderId="7" xfId="0" applyNumberFormat="1" applyFont="1" applyBorder="1"/>
    <xf numFmtId="166" fontId="1" fillId="0" borderId="0" xfId="0" applyNumberFormat="1" applyFont="1" applyBorder="1"/>
    <xf numFmtId="0" fontId="3" fillId="0" borderId="5" xfId="0" applyNumberFormat="1" applyFont="1" applyBorder="1"/>
    <xf numFmtId="1" fontId="1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5" fontId="3" fillId="0" borderId="0" xfId="0" applyNumberFormat="1" applyFont="1" applyBorder="1"/>
    <xf numFmtId="2" fontId="3" fillId="0" borderId="0" xfId="0" applyNumberFormat="1" applyFont="1" applyBorder="1"/>
    <xf numFmtId="165" fontId="1" fillId="0" borderId="0" xfId="0" applyNumberFormat="1" applyFont="1" applyBorder="1"/>
    <xf numFmtId="0" fontId="1" fillId="0" borderId="5" xfId="0" applyNumberFormat="1" applyFont="1" applyBorder="1" applyAlignment="1">
      <alignment horizontal="left"/>
    </xf>
    <xf numFmtId="1" fontId="3" fillId="0" borderId="4" xfId="0" applyNumberFormat="1" applyFont="1" applyBorder="1"/>
    <xf numFmtId="0" fontId="4" fillId="0" borderId="2" xfId="0" applyNumberFormat="1" applyFont="1" applyBorder="1"/>
    <xf numFmtId="0" fontId="4" fillId="0" borderId="0" xfId="0" applyNumberFormat="1" applyFont="1" applyBorder="1"/>
    <xf numFmtId="2" fontId="2" fillId="0" borderId="4" xfId="0" applyNumberFormat="1" applyFont="1" applyBorder="1"/>
    <xf numFmtId="0" fontId="4" fillId="0" borderId="4" xfId="0" applyNumberFormat="1" applyFont="1" applyBorder="1"/>
    <xf numFmtId="2" fontId="4" fillId="0" borderId="7" xfId="0" applyNumberFormat="1" applyFont="1" applyBorder="1"/>
    <xf numFmtId="2" fontId="4" fillId="0" borderId="8" xfId="0" applyNumberFormat="1" applyFont="1" applyBorder="1"/>
    <xf numFmtId="0" fontId="0" fillId="0" borderId="0" xfId="0" applyBorder="1"/>
    <xf numFmtId="0" fontId="3" fillId="0" borderId="0" xfId="0" applyNumberFormat="1" applyFont="1" applyBorder="1"/>
    <xf numFmtId="2" fontId="4" fillId="0" borderId="0" xfId="0" applyNumberFormat="1" applyFont="1" applyBorder="1"/>
    <xf numFmtId="0" fontId="1" fillId="0" borderId="0" xfId="0" applyNumberFormat="1" applyFont="1" applyBorder="1" applyAlignment="1">
      <alignment horizontal="centerContinuous" vertical="center"/>
    </xf>
    <xf numFmtId="0" fontId="3" fillId="0" borderId="0" xfId="0" applyNumberFormat="1" applyFont="1" applyBorder="1" applyAlignment="1">
      <alignment horizontal="centerContinuous" vertical="center"/>
    </xf>
    <xf numFmtId="1" fontId="2" fillId="0" borderId="0" xfId="0" applyNumberFormat="1" applyFont="1" applyBorder="1" applyAlignment="1">
      <alignment horizontal="left" indent="1"/>
    </xf>
    <xf numFmtId="164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8"/>
  <sheetViews>
    <sheetView tabSelected="1" zoomScaleNormal="100" workbookViewId="0">
      <selection activeCell="A3" sqref="A3"/>
    </sheetView>
  </sheetViews>
  <sheetFormatPr defaultColWidth="14.7109375" defaultRowHeight="12.75"/>
  <cols>
    <col min="1" max="1" width="27" style="1" customWidth="1"/>
    <col min="2" max="31" width="10.7109375" style="1" customWidth="1"/>
    <col min="32" max="16384" width="14.7109375" style="1"/>
  </cols>
  <sheetData>
    <row r="1" spans="1:6">
      <c r="A1" s="28" t="str">
        <f ca="1">_xll.WBNAME()</f>
        <v>Deterministic Demo.XLS</v>
      </c>
    </row>
    <row r="2" spans="1:6">
      <c r="A2" s="1" t="s">
        <v>41</v>
      </c>
    </row>
    <row r="3" spans="1:6">
      <c r="A3" s="33" t="s">
        <v>77</v>
      </c>
    </row>
    <row r="4" spans="1:6">
      <c r="A4" s="1" t="s">
        <v>76</v>
      </c>
    </row>
    <row r="5" spans="1:6">
      <c r="A5" s="34" t="s">
        <v>0</v>
      </c>
    </row>
    <row r="7" spans="1:6" ht="13.5" thickBot="1">
      <c r="A7" s="28" t="s">
        <v>75</v>
      </c>
    </row>
    <row r="8" spans="1:6">
      <c r="A8" s="10" t="s">
        <v>52</v>
      </c>
      <c r="B8" s="11"/>
      <c r="C8" s="27">
        <v>2005</v>
      </c>
      <c r="D8" s="11"/>
      <c r="E8" s="11"/>
      <c r="F8" s="12"/>
    </row>
    <row r="9" spans="1:6">
      <c r="A9" s="19" t="s">
        <v>68</v>
      </c>
      <c r="C9" s="28">
        <v>0.05</v>
      </c>
      <c r="F9" s="13"/>
    </row>
    <row r="10" spans="1:6">
      <c r="A10" s="19" t="s">
        <v>69</v>
      </c>
      <c r="C10" s="28">
        <v>0.08</v>
      </c>
      <c r="F10" s="13"/>
    </row>
    <row r="11" spans="1:6">
      <c r="A11" s="14" t="s">
        <v>47</v>
      </c>
      <c r="C11" s="28">
        <v>100000</v>
      </c>
      <c r="F11" s="13"/>
    </row>
    <row r="12" spans="1:6">
      <c r="A12" s="14" t="s">
        <v>48</v>
      </c>
      <c r="C12" s="28">
        <v>500000</v>
      </c>
      <c r="F12" s="13"/>
    </row>
    <row r="13" spans="1:6">
      <c r="A13" s="14" t="s">
        <v>21</v>
      </c>
      <c r="C13" s="2">
        <v>30000</v>
      </c>
      <c r="F13" s="13"/>
    </row>
    <row r="14" spans="1:6">
      <c r="A14" s="14" t="s">
        <v>23</v>
      </c>
      <c r="C14" s="28">
        <f>C11+C12-C13</f>
        <v>570000</v>
      </c>
      <c r="F14" s="13"/>
    </row>
    <row r="15" spans="1:6">
      <c r="A15" s="25" t="s">
        <v>70</v>
      </c>
      <c r="C15" s="7">
        <v>135</v>
      </c>
      <c r="F15" s="13"/>
    </row>
    <row r="16" spans="1:6">
      <c r="A16" s="25" t="s">
        <v>71</v>
      </c>
      <c r="C16" s="7">
        <v>88</v>
      </c>
      <c r="F16" s="13"/>
    </row>
    <row r="17" spans="1:6">
      <c r="A17" s="14" t="s">
        <v>49</v>
      </c>
      <c r="C17" s="7">
        <v>21000</v>
      </c>
      <c r="F17" s="13"/>
    </row>
    <row r="18" spans="1:6">
      <c r="A18" s="14" t="s">
        <v>50</v>
      </c>
      <c r="C18" s="7">
        <v>12000</v>
      </c>
      <c r="F18" s="13"/>
    </row>
    <row r="19" spans="1:6">
      <c r="A19" s="14" t="s">
        <v>59</v>
      </c>
      <c r="C19" s="2">
        <v>7.0000000000000007E-2</v>
      </c>
      <c r="F19" s="13"/>
    </row>
    <row r="20" spans="1:6">
      <c r="A20" s="14" t="s">
        <v>60</v>
      </c>
      <c r="C20" s="2">
        <v>20</v>
      </c>
      <c r="F20" s="13"/>
    </row>
    <row r="21" spans="1:6">
      <c r="A21" s="15" t="s">
        <v>62</v>
      </c>
      <c r="C21" s="4">
        <v>29000</v>
      </c>
      <c r="F21" s="13"/>
    </row>
    <row r="22" spans="1:6">
      <c r="A22" s="15" t="s">
        <v>63</v>
      </c>
      <c r="C22" s="28">
        <v>1000</v>
      </c>
      <c r="F22" s="13"/>
    </row>
    <row r="23" spans="1:6">
      <c r="A23" s="15" t="s">
        <v>51</v>
      </c>
      <c r="C23" s="21">
        <f>C8</f>
        <v>2005</v>
      </c>
      <c r="D23" s="21">
        <f>C23+1</f>
        <v>2006</v>
      </c>
      <c r="E23" s="21">
        <f>D23+1</f>
        <v>2007</v>
      </c>
      <c r="F23" s="26">
        <f>E23+1</f>
        <v>2008</v>
      </c>
    </row>
    <row r="24" spans="1:6">
      <c r="A24" s="15" t="s">
        <v>56</v>
      </c>
      <c r="C24" s="7">
        <v>0</v>
      </c>
      <c r="D24" s="7">
        <v>0.03</v>
      </c>
      <c r="E24" s="7">
        <v>0.01</v>
      </c>
      <c r="F24" s="29">
        <v>-0.03</v>
      </c>
    </row>
    <row r="25" spans="1:6">
      <c r="A25" s="15" t="s">
        <v>53</v>
      </c>
      <c r="C25" s="4">
        <v>600</v>
      </c>
      <c r="D25" s="28">
        <v>800</v>
      </c>
      <c r="E25" s="28">
        <v>850</v>
      </c>
      <c r="F25" s="30">
        <v>850</v>
      </c>
    </row>
    <row r="26" spans="1:6">
      <c r="A26" s="15" t="s">
        <v>54</v>
      </c>
      <c r="C26" s="4">
        <v>280</v>
      </c>
      <c r="D26" s="28">
        <v>300</v>
      </c>
      <c r="E26" s="28">
        <v>320</v>
      </c>
      <c r="F26" s="30">
        <v>340</v>
      </c>
    </row>
    <row r="27" spans="1:6">
      <c r="A27" s="15" t="s">
        <v>55</v>
      </c>
      <c r="C27" s="7">
        <v>0.65</v>
      </c>
      <c r="D27" s="28">
        <v>0.66</v>
      </c>
      <c r="E27" s="28">
        <v>0.68</v>
      </c>
      <c r="F27" s="30">
        <v>0.7</v>
      </c>
    </row>
    <row r="28" spans="1:6">
      <c r="A28" s="14" t="s">
        <v>57</v>
      </c>
      <c r="C28" s="28">
        <v>45</v>
      </c>
      <c r="D28" s="28">
        <v>50</v>
      </c>
      <c r="E28" s="28">
        <v>55</v>
      </c>
      <c r="F28" s="30">
        <v>60</v>
      </c>
    </row>
    <row r="29" spans="1:6" ht="13.5" thickBot="1">
      <c r="A29" s="16" t="s">
        <v>58</v>
      </c>
      <c r="B29" s="17"/>
      <c r="C29" s="31">
        <v>4</v>
      </c>
      <c r="D29" s="31">
        <v>3.5</v>
      </c>
      <c r="E29" s="31">
        <v>3.25</v>
      </c>
      <c r="F29" s="32">
        <v>3.4</v>
      </c>
    </row>
    <row r="32" spans="1:6">
      <c r="A32" s="28" t="s">
        <v>43</v>
      </c>
      <c r="C32" s="36"/>
      <c r="D32" s="37"/>
      <c r="E32" s="37"/>
      <c r="F32" s="37"/>
    </row>
    <row r="33" spans="1:256">
      <c r="C33" s="3">
        <f>C23</f>
        <v>2005</v>
      </c>
      <c r="D33" s="3">
        <f>D23</f>
        <v>2006</v>
      </c>
      <c r="E33" s="3">
        <f>E23</f>
        <v>2007</v>
      </c>
      <c r="F33" s="3">
        <f>F23</f>
        <v>2008</v>
      </c>
    </row>
    <row r="34" spans="1:256">
      <c r="A34" s="2" t="s">
        <v>1</v>
      </c>
    </row>
    <row r="35" spans="1:256">
      <c r="A35" s="3" t="s">
        <v>2</v>
      </c>
      <c r="B35" s="3"/>
      <c r="C35" s="3">
        <f>C81</f>
        <v>109200</v>
      </c>
      <c r="D35" s="3">
        <f>D81</f>
        <v>158400</v>
      </c>
      <c r="E35" s="3">
        <f>E81</f>
        <v>184960.00000000003</v>
      </c>
      <c r="F35" s="3">
        <f>F81</f>
        <v>202299.99999999997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>
      <c r="A36" s="3" t="s">
        <v>3</v>
      </c>
      <c r="B36" s="3"/>
      <c r="C36" s="3">
        <f>C91</f>
        <v>72000</v>
      </c>
      <c r="D36" s="3">
        <f>D91</f>
        <v>35000</v>
      </c>
      <c r="E36" s="3">
        <f>E91</f>
        <v>26812.5</v>
      </c>
      <c r="F36" s="3">
        <f>F91</f>
        <v>30600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>
      <c r="A37" s="3" t="s">
        <v>4</v>
      </c>
      <c r="B37" s="3"/>
      <c r="C37" s="3">
        <f>C35+C36</f>
        <v>181200</v>
      </c>
      <c r="D37" s="3">
        <f>D35+D36</f>
        <v>193400</v>
      </c>
      <c r="E37" s="3">
        <f>E35+E36</f>
        <v>211772.50000000003</v>
      </c>
      <c r="F37" s="3">
        <f>F35+F36</f>
        <v>232899.99999999997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>
      <c r="A39" s="4" t="s">
        <v>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>
      <c r="A40" s="3" t="s">
        <v>6</v>
      </c>
      <c r="B40" s="3"/>
      <c r="C40" s="3">
        <f>C84+C94</f>
        <v>116200</v>
      </c>
      <c r="D40" s="3">
        <f>D84+D94</f>
        <v>129368.00000000001</v>
      </c>
      <c r="E40" s="3">
        <f>E84+E94</f>
        <v>133106.38500000001</v>
      </c>
      <c r="F40" s="3">
        <f>F84+F94</f>
        <v>129113.19345000002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>
      <c r="A41" s="3" t="s">
        <v>7</v>
      </c>
      <c r="B41" s="4"/>
      <c r="C41" s="3">
        <f t="shared" ref="C41:F42" si="0">C99</f>
        <v>21000</v>
      </c>
      <c r="D41" s="3">
        <f t="shared" si="0"/>
        <v>21630</v>
      </c>
      <c r="E41" s="3">
        <f t="shared" si="0"/>
        <v>21846.3</v>
      </c>
      <c r="F41" s="3">
        <f t="shared" si="0"/>
        <v>21190.911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>
      <c r="A42" s="3" t="s">
        <v>8</v>
      </c>
      <c r="B42" s="4"/>
      <c r="C42" s="3">
        <f t="shared" si="0"/>
        <v>12000</v>
      </c>
      <c r="D42" s="3">
        <f t="shared" si="0"/>
        <v>12360</v>
      </c>
      <c r="E42" s="3">
        <f t="shared" si="0"/>
        <v>12483.6</v>
      </c>
      <c r="F42" s="3">
        <f t="shared" si="0"/>
        <v>12109.092000000001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>
      <c r="A43" s="3" t="s">
        <v>42</v>
      </c>
      <c r="B43" s="3"/>
      <c r="C43" s="3">
        <f>C105</f>
        <v>2100</v>
      </c>
      <c r="D43" s="3">
        <f>D105</f>
        <v>2048.7748559391634</v>
      </c>
      <c r="E43" s="3">
        <f>E105</f>
        <v>1993.9639517940677</v>
      </c>
      <c r="F43" s="3">
        <f>F105</f>
        <v>1935.3162843588154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>
      <c r="A44" s="3" t="s">
        <v>9</v>
      </c>
      <c r="B44" s="3"/>
      <c r="C44" s="3">
        <f>C40+C41+C42+C43</f>
        <v>151300</v>
      </c>
      <c r="D44" s="3">
        <f>D40+D41+D42+D43</f>
        <v>165406.77485593918</v>
      </c>
      <c r="E44" s="3">
        <f>E40+E41+E42+E43</f>
        <v>169430.24895179408</v>
      </c>
      <c r="F44" s="3">
        <f>F40+F41+F42+F43</f>
        <v>164348.51273435884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>
      <c r="A45" s="38" t="s">
        <v>10</v>
      </c>
      <c r="B45" s="3"/>
      <c r="C45" s="3">
        <f>C37-C44</f>
        <v>29900</v>
      </c>
      <c r="D45" s="3">
        <f>D37-D44</f>
        <v>27993.225144060823</v>
      </c>
      <c r="E45" s="3">
        <f>E37-E44</f>
        <v>42342.251048205944</v>
      </c>
      <c r="F45" s="3">
        <f>F37-F44</f>
        <v>68551.487265641132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>
      <c r="A47" s="4" t="s">
        <v>11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>
      <c r="A48" s="3" t="s">
        <v>72</v>
      </c>
      <c r="B48" s="4"/>
      <c r="C48" s="3">
        <f>C11</f>
        <v>100000</v>
      </c>
      <c r="D48" s="3">
        <f>C54</f>
        <v>98718.21222770233</v>
      </c>
      <c r="E48" s="3">
        <f>D54</f>
        <v>93955.924455404645</v>
      </c>
      <c r="F48" s="3">
        <f>E54</f>
        <v>101889.22668310697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>
      <c r="A49" s="3" t="s">
        <v>12</v>
      </c>
      <c r="B49" s="3"/>
      <c r="C49" s="3">
        <f>C45</f>
        <v>29900</v>
      </c>
      <c r="D49" s="3">
        <f>D45</f>
        <v>27993.225144060823</v>
      </c>
      <c r="E49" s="3">
        <f>E45</f>
        <v>42342.251048205944</v>
      </c>
      <c r="F49" s="3">
        <f>F45</f>
        <v>68551.487265641132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>
      <c r="A50" s="3" t="s">
        <v>13</v>
      </c>
      <c r="B50" s="3"/>
      <c r="C50" s="3">
        <f>C48+C49</f>
        <v>129900</v>
      </c>
      <c r="D50" s="3">
        <f>D48+D49</f>
        <v>126711.43737176315</v>
      </c>
      <c r="E50" s="3">
        <f>E48+E49</f>
        <v>136298.17550361058</v>
      </c>
      <c r="F50" s="3">
        <f>F48+F49</f>
        <v>170440.7139487481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>
      <c r="A51" s="3" t="s">
        <v>14</v>
      </c>
      <c r="C51" s="3">
        <f>C21*(1+C9)</f>
        <v>30450</v>
      </c>
      <c r="D51" s="3">
        <f>C51*(1+C9)</f>
        <v>31972.5</v>
      </c>
      <c r="E51" s="3">
        <f>D51*(1+C9)</f>
        <v>33571.125</v>
      </c>
      <c r="F51" s="3">
        <f>E51*(1+C9)</f>
        <v>35249.681250000001</v>
      </c>
      <c r="H51" s="20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>
      <c r="A52" s="3" t="s">
        <v>15</v>
      </c>
      <c r="B52" s="3"/>
      <c r="C52" s="3">
        <f>C106</f>
        <v>731.78777229767093</v>
      </c>
      <c r="D52" s="3">
        <f>D106</f>
        <v>783.01291635850748</v>
      </c>
      <c r="E52" s="3">
        <f>E106</f>
        <v>837.8238205036032</v>
      </c>
      <c r="F52" s="3">
        <f>F106</f>
        <v>896.47148793885549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>
      <c r="A53" s="3" t="s">
        <v>16</v>
      </c>
      <c r="B53" s="3"/>
      <c r="C53" s="3">
        <f>C51+C52</f>
        <v>31181.78777229767</v>
      </c>
      <c r="D53" s="3">
        <f>D51+D52</f>
        <v>32755.512916358508</v>
      </c>
      <c r="E53" s="3">
        <f>E51+E52</f>
        <v>34408.948820503603</v>
      </c>
      <c r="F53" s="3">
        <f>F51+F52</f>
        <v>36146.152737938857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>
      <c r="A54" s="38" t="s">
        <v>73</v>
      </c>
      <c r="B54" s="3"/>
      <c r="C54" s="3">
        <f>C50-C53</f>
        <v>98718.21222770233</v>
      </c>
      <c r="D54" s="3">
        <f>D50-D53</f>
        <v>93955.924455404645</v>
      </c>
      <c r="E54" s="3">
        <f>E50-E53</f>
        <v>101889.22668310697</v>
      </c>
      <c r="F54" s="3">
        <f>F50-F53</f>
        <v>134294.56121080925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>
      <c r="A56" s="4" t="s">
        <v>17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>
      <c r="A57" s="21" t="s">
        <v>18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>
      <c r="A58" s="3" t="s">
        <v>74</v>
      </c>
      <c r="B58" s="4"/>
      <c r="C58" s="3">
        <f>C54</f>
        <v>98718.21222770233</v>
      </c>
      <c r="D58" s="3">
        <f>D54</f>
        <v>93955.924455404645</v>
      </c>
      <c r="E58" s="3">
        <f>E54</f>
        <v>101889.22668310697</v>
      </c>
      <c r="F58" s="3">
        <f>F54</f>
        <v>134294.56121080925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>
      <c r="A59" s="3" t="s">
        <v>19</v>
      </c>
      <c r="B59" s="4"/>
      <c r="C59" s="3">
        <f>C12*(1+C9)</f>
        <v>525000</v>
      </c>
      <c r="D59" s="3">
        <f>C59*(1+C9)</f>
        <v>551250</v>
      </c>
      <c r="E59" s="3">
        <f>D59*(1+C9)</f>
        <v>578812.5</v>
      </c>
      <c r="F59" s="3">
        <f>E59*(1+C9)</f>
        <v>607753.125</v>
      </c>
      <c r="H59" s="20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>
      <c r="A60" s="21" t="s">
        <v>20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>
      <c r="A61" s="3" t="s">
        <v>21</v>
      </c>
      <c r="B61" s="4"/>
      <c r="C61" s="3">
        <f>C107</f>
        <v>29268.21222770233</v>
      </c>
      <c r="D61" s="3">
        <f>D107</f>
        <v>28485.199311343822</v>
      </c>
      <c r="E61" s="3">
        <f>E107</f>
        <v>27647.375490840219</v>
      </c>
      <c r="F61" s="3">
        <f>F107</f>
        <v>26750.904002901363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>
      <c r="A62" s="38" t="s">
        <v>22</v>
      </c>
      <c r="B62" s="4"/>
      <c r="C62" s="3">
        <f>C58+C59-C61</f>
        <v>594450</v>
      </c>
      <c r="D62" s="3">
        <f>D58+D59-D61</f>
        <v>616720.72514406079</v>
      </c>
      <c r="E62" s="3">
        <f>E58+E59-E61</f>
        <v>653054.3511922668</v>
      </c>
      <c r="F62" s="3">
        <f>F58+F59-F61</f>
        <v>715296.78220790788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>
      <c r="A64" s="3" t="s">
        <v>24</v>
      </c>
      <c r="B64" s="3"/>
      <c r="C64" s="3"/>
      <c r="D64" s="3"/>
      <c r="E64" s="3"/>
      <c r="F64" s="3">
        <f>F62/((1+C10)^4)</f>
        <v>525764.48853205517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>
      <c r="A65" s="5" t="s">
        <v>25</v>
      </c>
      <c r="B65" s="5"/>
      <c r="C65" s="3">
        <f>C51/((1+C10))^1</f>
        <v>28194.444444444442</v>
      </c>
      <c r="D65" s="3">
        <f>D51/((1+C10))^2</f>
        <v>27411.265432098764</v>
      </c>
      <c r="E65" s="3">
        <f>E51/((1+C10))^3</f>
        <v>26649.841392318242</v>
      </c>
      <c r="F65" s="3">
        <f>F51/((1+C10))^4</f>
        <v>25909.568020309398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>
      <c r="A66" s="3" t="s">
        <v>44</v>
      </c>
      <c r="B66" s="3">
        <f>C14</f>
        <v>570000</v>
      </c>
      <c r="C66" s="3">
        <f>SUM(C64:C65)</f>
        <v>28194.444444444442</v>
      </c>
      <c r="D66" s="3">
        <f>SUM(D64:D65)</f>
        <v>27411.265432098764</v>
      </c>
      <c r="E66" s="3">
        <f>SUM(E64:E65)</f>
        <v>26649.841392318242</v>
      </c>
      <c r="F66" s="3">
        <f>SUM(F64:F65)</f>
        <v>551674.05655236461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>
      <c r="A67" s="3"/>
      <c r="B67" s="3"/>
      <c r="C67" s="3"/>
      <c r="D67" s="3"/>
      <c r="E67" s="3"/>
      <c r="F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>
      <c r="A68" s="5" t="s">
        <v>26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>
      <c r="A69" s="4" t="s">
        <v>27</v>
      </c>
      <c r="C69" s="3">
        <f>SUM(C66:F66)-B66</f>
        <v>63929.607821226004</v>
      </c>
      <c r="D69" s="3"/>
      <c r="E69" s="3"/>
      <c r="F69" s="3"/>
      <c r="G69" s="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>
      <c r="A70" s="39" t="s">
        <v>46</v>
      </c>
      <c r="C70" s="5">
        <f>(F64-C14)/C14</f>
        <v>-7.760616047007865E-2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5" spans="1:256">
      <c r="A75" s="2" t="s">
        <v>45</v>
      </c>
    </row>
    <row r="76" spans="1:256">
      <c r="C76" s="1">
        <f>C8</f>
        <v>2005</v>
      </c>
      <c r="D76" s="1">
        <f>1+C76</f>
        <v>2006</v>
      </c>
      <c r="E76" s="1">
        <f>1+D76</f>
        <v>2007</v>
      </c>
      <c r="F76" s="1">
        <f>1+E76</f>
        <v>2008</v>
      </c>
    </row>
    <row r="77" spans="1:256">
      <c r="A77" s="2" t="s">
        <v>2</v>
      </c>
    </row>
    <row r="78" spans="1:256">
      <c r="A78" s="1" t="s">
        <v>28</v>
      </c>
      <c r="C78" s="21">
        <f t="shared" ref="C78:F80" si="1">C25</f>
        <v>600</v>
      </c>
      <c r="D78" s="21">
        <f t="shared" si="1"/>
        <v>800</v>
      </c>
      <c r="E78" s="21">
        <f t="shared" si="1"/>
        <v>850</v>
      </c>
      <c r="F78" s="21">
        <f t="shared" si="1"/>
        <v>850</v>
      </c>
    </row>
    <row r="79" spans="1:256">
      <c r="A79" s="1" t="s">
        <v>39</v>
      </c>
      <c r="C79" s="21">
        <f t="shared" si="1"/>
        <v>280</v>
      </c>
      <c r="D79" s="21">
        <f t="shared" si="1"/>
        <v>300</v>
      </c>
      <c r="E79" s="21">
        <f t="shared" si="1"/>
        <v>320</v>
      </c>
      <c r="F79" s="21">
        <f t="shared" si="1"/>
        <v>340</v>
      </c>
      <c r="H79" s="2"/>
    </row>
    <row r="80" spans="1:256">
      <c r="A80" s="1" t="s">
        <v>40</v>
      </c>
      <c r="C80" s="22">
        <f t="shared" si="1"/>
        <v>0.65</v>
      </c>
      <c r="D80" s="22">
        <f t="shared" si="1"/>
        <v>0.66</v>
      </c>
      <c r="E80" s="22">
        <f t="shared" si="1"/>
        <v>0.68</v>
      </c>
      <c r="F80" s="22">
        <f t="shared" si="1"/>
        <v>0.7</v>
      </c>
      <c r="H80" s="7"/>
    </row>
    <row r="81" spans="1:256">
      <c r="A81" s="1" t="s">
        <v>29</v>
      </c>
      <c r="C81" s="1">
        <f>C79*C80*C78</f>
        <v>109200</v>
      </c>
      <c r="D81" s="1">
        <f>D79*D80*D78</f>
        <v>158400</v>
      </c>
      <c r="E81" s="1">
        <f>E79*E80*E78</f>
        <v>184960.00000000003</v>
      </c>
      <c r="F81" s="1">
        <f>F79*F80*F78</f>
        <v>202299.99999999997</v>
      </c>
    </row>
    <row r="82" spans="1:256">
      <c r="A82" s="1" t="s">
        <v>30</v>
      </c>
      <c r="C82" s="23">
        <f>C24</f>
        <v>0</v>
      </c>
      <c r="D82" s="23">
        <f>D24</f>
        <v>0.03</v>
      </c>
      <c r="E82" s="23">
        <f>E24</f>
        <v>0.01</v>
      </c>
      <c r="F82" s="23">
        <f>F24</f>
        <v>-0.03</v>
      </c>
    </row>
    <row r="83" spans="1:256">
      <c r="A83" s="1" t="s">
        <v>31</v>
      </c>
      <c r="C83" s="18">
        <f>$C$15*(1+C82)</f>
        <v>135</v>
      </c>
      <c r="D83" s="18">
        <f>C83*(1+D82)</f>
        <v>139.05000000000001</v>
      </c>
      <c r="E83" s="18">
        <f>D83*(1+E82)</f>
        <v>140.44050000000001</v>
      </c>
      <c r="F83" s="18">
        <f>E83*(1+F82)</f>
        <v>136.22728500000002</v>
      </c>
    </row>
    <row r="84" spans="1:256">
      <c r="A84" s="1" t="s">
        <v>32</v>
      </c>
      <c r="C84" s="18">
        <f>C83*C78</f>
        <v>81000</v>
      </c>
      <c r="D84" s="18">
        <f>D83*D78</f>
        <v>111240.00000000001</v>
      </c>
      <c r="E84" s="18">
        <f>E83*E78</f>
        <v>119374.42500000002</v>
      </c>
      <c r="F84" s="18">
        <f>F83*F78</f>
        <v>115793.19225000002</v>
      </c>
      <c r="H84" s="2"/>
    </row>
    <row r="85" spans="1:256">
      <c r="A85" s="3" t="s">
        <v>33</v>
      </c>
      <c r="B85" s="3"/>
      <c r="C85" s="3">
        <f>C81-C84</f>
        <v>28200</v>
      </c>
      <c r="D85" s="3">
        <f>D81-D84</f>
        <v>47159.999999999985</v>
      </c>
      <c r="E85" s="3">
        <f>E81-E84</f>
        <v>65585.575000000012</v>
      </c>
      <c r="F85" s="3">
        <f>F81-F84</f>
        <v>86506.807749999949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>
      <c r="A86" s="8"/>
      <c r="B86" s="8"/>
      <c r="C86" s="8"/>
      <c r="D86" s="8"/>
      <c r="E86" s="8"/>
      <c r="F86" s="8"/>
    </row>
    <row r="87" spans="1:256">
      <c r="A87" s="2" t="s">
        <v>3</v>
      </c>
      <c r="C87" s="1">
        <f>C76</f>
        <v>2005</v>
      </c>
      <c r="D87" s="1">
        <f>D76</f>
        <v>2006</v>
      </c>
      <c r="E87" s="1">
        <f>E76</f>
        <v>2007</v>
      </c>
      <c r="F87" s="1">
        <f>F76</f>
        <v>2008</v>
      </c>
    </row>
    <row r="88" spans="1:256">
      <c r="A88" s="1" t="s">
        <v>28</v>
      </c>
      <c r="C88" s="21">
        <f>$C$22-C78</f>
        <v>400</v>
      </c>
      <c r="D88" s="21">
        <f>$C$22-D78</f>
        <v>200</v>
      </c>
      <c r="E88" s="21">
        <f>$C$22-E78</f>
        <v>150</v>
      </c>
      <c r="F88" s="21">
        <f>$C$22-F78</f>
        <v>150</v>
      </c>
    </row>
    <row r="89" spans="1:256">
      <c r="A89" s="1" t="s">
        <v>39</v>
      </c>
      <c r="C89" s="1">
        <f t="shared" ref="C89:F90" si="2">C28</f>
        <v>45</v>
      </c>
      <c r="D89" s="1">
        <f t="shared" si="2"/>
        <v>50</v>
      </c>
      <c r="E89" s="1">
        <f t="shared" si="2"/>
        <v>55</v>
      </c>
      <c r="F89" s="1">
        <f t="shared" si="2"/>
        <v>60</v>
      </c>
    </row>
    <row r="90" spans="1:256">
      <c r="A90" s="1" t="s">
        <v>40</v>
      </c>
      <c r="C90" s="24">
        <f t="shared" si="2"/>
        <v>4</v>
      </c>
      <c r="D90" s="24">
        <f t="shared" si="2"/>
        <v>3.5</v>
      </c>
      <c r="E90" s="24">
        <f t="shared" si="2"/>
        <v>3.25</v>
      </c>
      <c r="F90" s="24">
        <f t="shared" si="2"/>
        <v>3.4</v>
      </c>
    </row>
    <row r="91" spans="1:256">
      <c r="A91" s="1" t="s">
        <v>1</v>
      </c>
      <c r="C91" s="1">
        <f>C88*C89*C90</f>
        <v>72000</v>
      </c>
      <c r="D91" s="1">
        <f>D88*D89*D90</f>
        <v>35000</v>
      </c>
      <c r="E91" s="1">
        <f>E88*E89*E90</f>
        <v>26812.5</v>
      </c>
      <c r="F91" s="1">
        <f>F88*F89*F90</f>
        <v>30600</v>
      </c>
    </row>
    <row r="92" spans="1:256">
      <c r="A92" s="1" t="s">
        <v>30</v>
      </c>
      <c r="C92" s="8">
        <f>C24</f>
        <v>0</v>
      </c>
      <c r="D92" s="8">
        <f>D24</f>
        <v>0.03</v>
      </c>
      <c r="E92" s="8">
        <f>E24</f>
        <v>0.01</v>
      </c>
      <c r="F92" s="8">
        <f>F24</f>
        <v>-0.03</v>
      </c>
      <c r="H92" s="9"/>
    </row>
    <row r="93" spans="1:256">
      <c r="A93" s="1" t="s">
        <v>34</v>
      </c>
      <c r="C93" s="18">
        <f>$C$16*(1+C92)</f>
        <v>88</v>
      </c>
      <c r="D93" s="18">
        <f>C93*(1+D92)</f>
        <v>90.64</v>
      </c>
      <c r="E93" s="18">
        <f>D93*(1+E92)</f>
        <v>91.546400000000006</v>
      </c>
      <c r="F93" s="18">
        <f>E93*(1+F92)</f>
        <v>88.800008000000005</v>
      </c>
    </row>
    <row r="94" spans="1:256">
      <c r="A94" s="1" t="s">
        <v>32</v>
      </c>
      <c r="C94" s="18">
        <f>C93*C88</f>
        <v>35200</v>
      </c>
      <c r="D94" s="18">
        <f>D93*D88</f>
        <v>18128</v>
      </c>
      <c r="E94" s="18">
        <f>E93*E88</f>
        <v>13731.960000000001</v>
      </c>
      <c r="F94" s="18">
        <f>F93*F88</f>
        <v>13320.001200000001</v>
      </c>
    </row>
    <row r="95" spans="1:256">
      <c r="A95" s="3" t="s">
        <v>33</v>
      </c>
      <c r="B95" s="3"/>
      <c r="C95" s="3">
        <f>C91-C94</f>
        <v>36800</v>
      </c>
      <c r="D95" s="3">
        <f>D91-D94</f>
        <v>16872</v>
      </c>
      <c r="E95" s="3">
        <f>E91-E94</f>
        <v>13080.539999999999</v>
      </c>
      <c r="F95" s="3">
        <f>F91-F94</f>
        <v>17279.998800000001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56">
      <c r="A97" s="35" t="s">
        <v>35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56">
      <c r="A98" s="1" t="s">
        <v>30</v>
      </c>
      <c r="C98" s="8">
        <f>C24</f>
        <v>0</v>
      </c>
      <c r="D98" s="8">
        <f>D24</f>
        <v>0.03</v>
      </c>
      <c r="E98" s="8">
        <f>E24</f>
        <v>0.01</v>
      </c>
      <c r="F98" s="8">
        <f>F24</f>
        <v>-0.03</v>
      </c>
      <c r="H98" s="9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56">
      <c r="A99" s="8" t="s">
        <v>36</v>
      </c>
      <c r="C99" s="8">
        <f>$C$17*(1+C98)</f>
        <v>21000</v>
      </c>
      <c r="D99" s="8">
        <f>C99*(1+D98)</f>
        <v>21630</v>
      </c>
      <c r="E99" s="8">
        <f>D99*(1+E98)</f>
        <v>21846.3</v>
      </c>
      <c r="F99" s="8">
        <f>E99*(1+F98)</f>
        <v>21190.911</v>
      </c>
      <c r="G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>
      <c r="A100" s="8" t="s">
        <v>37</v>
      </c>
      <c r="C100" s="8">
        <f>$C$18*(1+C98)</f>
        <v>12000</v>
      </c>
      <c r="D100" s="8">
        <f>C100*(1+D98)</f>
        <v>12360</v>
      </c>
      <c r="E100" s="8">
        <f>D100*(1+E98)</f>
        <v>12483.6</v>
      </c>
      <c r="F100" s="8">
        <f>E100*(1+F98)</f>
        <v>12109.092000000001</v>
      </c>
      <c r="G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>
      <c r="A102" s="2" t="s">
        <v>61</v>
      </c>
    </row>
    <row r="103" spans="1:256">
      <c r="A103" s="1" t="s">
        <v>64</v>
      </c>
      <c r="C103" s="8">
        <f>C13</f>
        <v>30000</v>
      </c>
      <c r="D103" s="8">
        <f>C107</f>
        <v>29268.21222770233</v>
      </c>
      <c r="E103" s="8">
        <f>D107</f>
        <v>28485.199311343822</v>
      </c>
      <c r="F103" s="8">
        <f>E107</f>
        <v>27647.375490840219</v>
      </c>
    </row>
    <row r="104" spans="1:256">
      <c r="A104" s="1" t="s">
        <v>65</v>
      </c>
      <c r="C104" s="8">
        <f>PMT(C19,$C$20,-($C$13))</f>
        <v>2831.7877722976709</v>
      </c>
      <c r="D104" s="8">
        <f>PMT(C19,$C$20,-($C$13))</f>
        <v>2831.7877722976709</v>
      </c>
      <c r="E104" s="8">
        <f>PMT(C19,$C$20,-($C$13))</f>
        <v>2831.7877722976709</v>
      </c>
      <c r="F104" s="8">
        <f>PMT(C19,$C$20,-($C$13))</f>
        <v>2831.7877722976709</v>
      </c>
    </row>
    <row r="105" spans="1:256">
      <c r="A105" s="1" t="s">
        <v>38</v>
      </c>
      <c r="C105" s="8">
        <f>C103*C19</f>
        <v>2100</v>
      </c>
      <c r="D105" s="8">
        <f>D103*C19</f>
        <v>2048.7748559391634</v>
      </c>
      <c r="E105" s="8">
        <f>E103*C19</f>
        <v>1993.9639517940677</v>
      </c>
      <c r="F105" s="8">
        <f>F103*C19</f>
        <v>1935.3162843588154</v>
      </c>
    </row>
    <row r="106" spans="1:256">
      <c r="A106" s="1" t="s">
        <v>66</v>
      </c>
      <c r="C106" s="8">
        <f>C104-C105</f>
        <v>731.78777229767093</v>
      </c>
      <c r="D106" s="8">
        <f>D104-D105</f>
        <v>783.01291635850748</v>
      </c>
      <c r="E106" s="8">
        <f>E104-E105</f>
        <v>837.8238205036032</v>
      </c>
      <c r="F106" s="8">
        <f>F104-F105</f>
        <v>896.47148793885549</v>
      </c>
    </row>
    <row r="107" spans="1:256">
      <c r="A107" s="1" t="s">
        <v>67</v>
      </c>
      <c r="C107" s="8">
        <f>C103-C106</f>
        <v>29268.21222770233</v>
      </c>
      <c r="D107" s="8">
        <f>D103-D106</f>
        <v>28485.199311343822</v>
      </c>
      <c r="E107" s="8">
        <f>E103-E106</f>
        <v>27647.375490840219</v>
      </c>
      <c r="F107" s="8">
        <f>F103-F106</f>
        <v>26750.904002901363</v>
      </c>
    </row>
    <row r="108" spans="1:256">
      <c r="J108" s="33"/>
      <c r="K108" s="33"/>
    </row>
  </sheetData>
  <phoneticPr fontId="0" type="noConversion"/>
  <printOptions headings="1"/>
  <pageMargins left="0.75" right="0.75" top="0.41" bottom="0.56000000000000005" header="0.41" footer="0.5"/>
  <pageSetup scale="53" orientation="portrait" r:id="rId1"/>
  <headerFooter alignWithMargins="0">
    <oddFooter>demodeter.XLS&amp;RPage &amp;P</oddFooter>
  </headerFooter>
  <rowBreaks count="1" manualBreakCount="1">
    <brk id="7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Texas A&amp;M University / AFPC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James Richardson</dc:creator>
  <cp:lastModifiedBy>James W. Richardson</cp:lastModifiedBy>
  <cp:lastPrinted>2002-11-23T02:30:24Z</cp:lastPrinted>
  <dcterms:created xsi:type="dcterms:W3CDTF">1998-08-31T00:44:24Z</dcterms:created>
  <dcterms:modified xsi:type="dcterms:W3CDTF">2011-02-07T04:17:59Z</dcterms:modified>
</cp:coreProperties>
</file>