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985" yWindow="-15" windowWidth="5970" windowHeight="6600"/>
  </bookViews>
  <sheets>
    <sheet name="Sheet1" sheetId="1" r:id="rId1"/>
    <sheet name="SimData" sheetId="4" r:id="rId2"/>
  </sheets>
  <definedNames>
    <definedName name="_xlnm.Print_Area" localSheetId="0">Sheet1!$A$1:$L$101</definedName>
  </definedNames>
  <calcPr calcId="125725"/>
</workbook>
</file>

<file path=xl/calcChain.xml><?xml version="1.0" encoding="utf-8"?>
<calcChain xmlns="http://schemas.openxmlformats.org/spreadsheetml/2006/main">
  <c r="G119" i="4"/>
  <c r="G117"/>
  <c r="G115"/>
  <c r="G113"/>
  <c r="G111"/>
  <c r="G8"/>
  <c r="G96" i="1" s="1"/>
  <c r="G7" i="4"/>
  <c r="G6"/>
  <c r="G4"/>
  <c r="G3"/>
  <c r="G97" i="1" s="1"/>
  <c r="F119" i="4"/>
  <c r="F117"/>
  <c r="F115"/>
  <c r="F113"/>
  <c r="F111"/>
  <c r="F8"/>
  <c r="F96" i="1" s="1"/>
  <c r="F7" i="4"/>
  <c r="F6"/>
  <c r="F4"/>
  <c r="F3"/>
  <c r="F5" s="1"/>
  <c r="F99" i="1" s="1"/>
  <c r="E119" i="4"/>
  <c r="E117"/>
  <c r="E115"/>
  <c r="E113"/>
  <c r="E111"/>
  <c r="E8"/>
  <c r="E96" i="1" s="1"/>
  <c r="E7" i="4"/>
  <c r="E101" i="1" s="1"/>
  <c r="E6" i="4"/>
  <c r="E4"/>
  <c r="E3"/>
  <c r="E97" i="1" s="1"/>
  <c r="D119" i="4"/>
  <c r="D117"/>
  <c r="D115"/>
  <c r="D113"/>
  <c r="D111"/>
  <c r="D8"/>
  <c r="D7"/>
  <c r="D101" i="1" s="1"/>
  <c r="D6" i="4"/>
  <c r="D4"/>
  <c r="D3"/>
  <c r="D97" i="1" s="1"/>
  <c r="C119" i="4"/>
  <c r="C117"/>
  <c r="C115"/>
  <c r="C113"/>
  <c r="C111"/>
  <c r="C8"/>
  <c r="C96" i="1" s="1"/>
  <c r="C7" i="4"/>
  <c r="C6"/>
  <c r="C4"/>
  <c r="C3"/>
  <c r="C5" s="1"/>
  <c r="C99" i="1" s="1"/>
  <c r="B119" i="4"/>
  <c r="B117"/>
  <c r="B115"/>
  <c r="B113"/>
  <c r="B111"/>
  <c r="B8"/>
  <c r="B96" i="1" s="1"/>
  <c r="B7" i="4"/>
  <c r="B6"/>
  <c r="B4"/>
  <c r="B3"/>
  <c r="B5" s="1"/>
  <c r="B99" i="1" s="1"/>
  <c r="D18"/>
  <c r="D76"/>
  <c r="C18"/>
  <c r="D57" s="1"/>
  <c r="B18"/>
  <c r="D38"/>
  <c r="D17"/>
  <c r="D19"/>
  <c r="C17"/>
  <c r="B57" s="1"/>
  <c r="C19"/>
  <c r="F57" s="1"/>
  <c r="B17"/>
  <c r="B19"/>
  <c r="F38" s="1"/>
  <c r="D96"/>
  <c r="F97"/>
  <c r="B98"/>
  <c r="C98"/>
  <c r="D98"/>
  <c r="E98"/>
  <c r="F98"/>
  <c r="G98"/>
  <c r="B100"/>
  <c r="C100"/>
  <c r="D100"/>
  <c r="E100"/>
  <c r="F100"/>
  <c r="G100"/>
  <c r="B101"/>
  <c r="C101"/>
  <c r="F101"/>
  <c r="G101"/>
  <c r="A96"/>
  <c r="A97"/>
  <c r="A98"/>
  <c r="A99"/>
  <c r="A100"/>
  <c r="A101"/>
  <c r="A95"/>
  <c r="B76"/>
  <c r="F76"/>
  <c r="B38"/>
  <c r="G2" i="4"/>
  <c r="F2"/>
  <c r="E2"/>
  <c r="D2"/>
  <c r="C2"/>
  <c r="B2"/>
  <c r="B25" i="1"/>
  <c r="B24"/>
  <c r="D25"/>
  <c r="D26"/>
  <c r="B26"/>
  <c r="D32"/>
  <c r="A1"/>
  <c r="D33"/>
  <c r="D24"/>
  <c r="D34"/>
  <c r="E66" l="1"/>
  <c r="E67" s="1"/>
  <c r="E65"/>
  <c r="E64" s="1"/>
  <c r="F66"/>
  <c r="B97"/>
  <c r="E46"/>
  <c r="F46" s="1"/>
  <c r="C97"/>
  <c r="E5" i="4"/>
  <c r="E99" i="1" s="1"/>
  <c r="G5" i="4"/>
  <c r="G99" i="1" s="1"/>
  <c r="E47"/>
  <c r="F47" s="1"/>
  <c r="E85"/>
  <c r="E84" s="1"/>
  <c r="D5" i="4"/>
  <c r="D99" i="1" s="1"/>
  <c r="E83" l="1"/>
  <c r="F84"/>
  <c r="F67"/>
  <c r="E68"/>
  <c r="E63"/>
  <c r="F64"/>
  <c r="E45"/>
  <c r="E48"/>
  <c r="E86"/>
  <c r="F85"/>
  <c r="F65"/>
  <c r="F83" l="1"/>
  <c r="E82"/>
  <c r="E87"/>
  <c r="F86"/>
  <c r="F63"/>
  <c r="E62"/>
  <c r="F45"/>
  <c r="E44"/>
  <c r="E49"/>
  <c r="F48"/>
  <c r="F68"/>
  <c r="E69"/>
  <c r="F87" l="1"/>
  <c r="E88"/>
  <c r="E50"/>
  <c r="F49"/>
  <c r="E61"/>
  <c r="F62"/>
  <c r="E81"/>
  <c r="F82"/>
  <c r="F69"/>
  <c r="E70"/>
  <c r="E43"/>
  <c r="F44"/>
  <c r="F70" l="1"/>
  <c r="E71"/>
  <c r="E51"/>
  <c r="F50"/>
  <c r="E60"/>
  <c r="F60" s="1"/>
  <c r="F61"/>
  <c r="E89"/>
  <c r="F88"/>
  <c r="F43"/>
  <c r="E42"/>
  <c r="F81"/>
  <c r="E80"/>
  <c r="F42" l="1"/>
  <c r="E41"/>
  <c r="F41" s="1"/>
  <c r="F51"/>
  <c r="E52"/>
  <c r="F71"/>
  <c r="E72"/>
  <c r="F72" s="1"/>
  <c r="E90"/>
  <c r="F89"/>
  <c r="F80"/>
  <c r="E79"/>
  <c r="F79" s="1"/>
  <c r="B33"/>
  <c r="F90" l="1"/>
  <c r="E91"/>
  <c r="F91" s="1"/>
  <c r="F52"/>
  <c r="E53"/>
  <c r="F53" s="1"/>
  <c r="B32"/>
  <c r="B34"/>
</calcChain>
</file>

<file path=xl/sharedStrings.xml><?xml version="1.0" encoding="utf-8"?>
<sst xmlns="http://schemas.openxmlformats.org/spreadsheetml/2006/main" count="93" uniqueCount="53">
  <si>
    <t>Input Data</t>
  </si>
  <si>
    <t>sorghum</t>
  </si>
  <si>
    <t>Minimum</t>
  </si>
  <si>
    <t>Maximum</t>
  </si>
  <si>
    <t>Var 1</t>
  </si>
  <si>
    <t>Var 2</t>
  </si>
  <si>
    <t>Var 3</t>
  </si>
  <si>
    <t>Xi</t>
  </si>
  <si>
    <t>corn</t>
  </si>
  <si>
    <t>Mode</t>
  </si>
  <si>
    <t>Interval</t>
  </si>
  <si>
    <t>StDev</t>
  </si>
  <si>
    <t>Prob(Xi)</t>
  </si>
  <si>
    <t>Pseudo Min</t>
  </si>
  <si>
    <t>Pseudo Max</t>
  </si>
  <si>
    <t>millet</t>
  </si>
  <si>
    <t>Minimum:</t>
  </si>
  <si>
    <t>Mode:</t>
  </si>
  <si>
    <t>Maximum:</t>
  </si>
  <si>
    <t>Xi/Mode</t>
  </si>
  <si>
    <t>James W. Richardson</t>
  </si>
  <si>
    <t>Variable 1</t>
  </si>
  <si>
    <t>Variable 2</t>
  </si>
  <si>
    <t>Variable 3</t>
  </si>
  <si>
    <t>Formulas used to simulate</t>
  </si>
  <si>
    <t>Mean</t>
  </si>
  <si>
    <t>CV</t>
  </si>
  <si>
    <t>Min</t>
  </si>
  <si>
    <t>Max</t>
  </si>
  <si>
    <t>Iteration</t>
  </si>
  <si>
    <t>Chapter 11</t>
  </si>
  <si>
    <t>This is the easy and quick way to  it.</t>
  </si>
  <si>
    <t>After estimating the parameters use Simetar's Empirical distribution to simulate the variables.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</si>
  <si>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</si>
  <si>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</si>
  <si>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</si>
  <si>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</si>
  <si>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</si>
  <si>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</si>
  <si>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</si>
  <si>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</si>
  <si>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</si>
  <si>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</si>
  <si>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</si>
  <si>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GRKS DISTRIBUTION DEMONSTRATION FOR THREE DISTRIBUTIONS</t>
  </si>
  <si>
    <t>GRKS developed by Richardson, Allan Gray, and Steven Klose</t>
  </si>
  <si>
    <t>Parameters for a GRKS Distribution in a Three Variable Case</t>
  </si>
  <si>
    <t>Simulate these 3 distributions using the Simetar Function for GRKS.</t>
  </si>
  <si>
    <t>Now use the Simetar Menu to calculate the parameters for the three GRKS Distributions</t>
  </si>
  <si>
    <t>Formulas used to simulate the GRKS with Empirical</t>
  </si>
  <si>
    <t>GRKS Distribution With the Following Parameters:</t>
  </si>
  <si>
    <t>Simetar Simulation Results for 100 Iterations.  10:01:27 PM 12/21/2005 (0.36 sec.).  © 2005.</t>
  </si>
  <si>
    <t>© 2011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</si>
</sst>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7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4" fillId="0" borderId="0" xfId="0" applyNumberFormat="1" applyFont="1" applyFill="1" applyBorder="1"/>
    <xf numFmtId="0" fontId="2" fillId="0" borderId="0" xfId="0" applyNumberFormat="1" applyFont="1" applyFill="1" applyBorder="1"/>
    <xf numFmtId="0" fontId="6" fillId="0" borderId="0" xfId="0" applyFont="1" applyFill="1" applyBorder="1"/>
    <xf numFmtId="165" fontId="0" fillId="0" borderId="0" xfId="0" applyNumberFormat="1"/>
    <xf numFmtId="0" fontId="2" fillId="0" borderId="0" xfId="0" applyNumberFormat="1" applyFont="1" applyFill="1"/>
    <xf numFmtId="0" fontId="4" fillId="0" borderId="0" xfId="0" applyNumberFormat="1" applyFont="1" applyFill="1"/>
    <xf numFmtId="0" fontId="0" fillId="0" borderId="0" xfId="0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1" fillId="0" borderId="4" xfId="0" applyNumberFormat="1" applyFont="1" applyFill="1" applyBorder="1"/>
    <xf numFmtId="0" fontId="2" fillId="0" borderId="5" xfId="0" applyNumberFormat="1" applyFont="1" applyFill="1" applyBorder="1"/>
    <xf numFmtId="0" fontId="1" fillId="0" borderId="6" xfId="0" applyNumberFormat="1" applyFont="1" applyFill="1" applyBorder="1"/>
    <xf numFmtId="0" fontId="2" fillId="0" borderId="7" xfId="0" applyNumberFormat="1" applyFont="1" applyFill="1" applyBorder="1"/>
    <xf numFmtId="0" fontId="2" fillId="0" borderId="8" xfId="0" applyNumberFormat="1" applyFont="1" applyFill="1" applyBorder="1"/>
    <xf numFmtId="0" fontId="1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2" fontId="2" fillId="0" borderId="0" xfId="0" applyNumberFormat="1" applyFont="1" applyFill="1" applyBorder="1"/>
    <xf numFmtId="164" fontId="2" fillId="0" borderId="9" xfId="0" applyNumberFormat="1" applyFont="1" applyFill="1" applyBorder="1"/>
    <xf numFmtId="2" fontId="1" fillId="0" borderId="9" xfId="0" applyNumberFormat="1" applyFont="1" applyFill="1" applyBorder="1"/>
    <xf numFmtId="2" fontId="1" fillId="0" borderId="0" xfId="0" applyNumberFormat="1" applyFont="1" applyFill="1" applyBorder="1"/>
    <xf numFmtId="2" fontId="1" fillId="0" borderId="0" xfId="0" quotePrefix="1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/>
    <xf numFmtId="165" fontId="6" fillId="0" borderId="9" xfId="0" applyNumberFormat="1" applyFont="1" applyFill="1" applyBorder="1"/>
    <xf numFmtId="2" fontId="6" fillId="0" borderId="9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6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Border="1"/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GRKS Distribution (50,10,199)</a:t>
            </a:r>
          </a:p>
        </c:rich>
      </c:tx>
      <c:layout>
        <c:manualLayout>
          <c:xMode val="edge"/>
          <c:yMode val="edge"/>
          <c:x val="0.24393575088061442"/>
          <c:y val="4.5435945472921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82677703065396"/>
          <c:y val="0.25747035767988757"/>
          <c:w val="0.813119169602048"/>
          <c:h val="0.57552197599033694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Sheet1!$E$41:$E$53</c:f>
              <c:numCache>
                <c:formatCode>0.00</c:formatCode>
                <c:ptCount val="13"/>
                <c:pt idx="0">
                  <c:v>25</c:v>
                </c:pt>
                <c:pt idx="1">
                  <c:v>37.5</c:v>
                </c:pt>
                <c:pt idx="2">
                  <c:v>50</c:v>
                </c:pt>
                <c:pt idx="3">
                  <c:v>62.5</c:v>
                </c:pt>
                <c:pt idx="4">
                  <c:v>75</c:v>
                </c:pt>
                <c:pt idx="5">
                  <c:v>87.5</c:v>
                </c:pt>
                <c:pt idx="6">
                  <c:v>100</c:v>
                </c:pt>
                <c:pt idx="7">
                  <c:v>124.75</c:v>
                </c:pt>
                <c:pt idx="8">
                  <c:v>149.5</c:v>
                </c:pt>
                <c:pt idx="9">
                  <c:v>174.25</c:v>
                </c:pt>
                <c:pt idx="10">
                  <c:v>199</c:v>
                </c:pt>
                <c:pt idx="11">
                  <c:v>223.75</c:v>
                </c:pt>
                <c:pt idx="12">
                  <c:v>248.5</c:v>
                </c:pt>
              </c:numCache>
            </c:numRef>
          </c:xVal>
          <c:yVal>
            <c:numRef>
              <c:f>Sheet1!$D$41:$D$53</c:f>
              <c:numCache>
                <c:formatCode>0.000</c:formatCode>
                <c:ptCount val="13"/>
                <c:pt idx="0" formatCode="General">
                  <c:v>0</c:v>
                </c:pt>
                <c:pt idx="1">
                  <c:v>6.2096798587456536E-3</c:v>
                </c:pt>
                <c:pt idx="2">
                  <c:v>2.2750062036186902E-2</c:v>
                </c:pt>
                <c:pt idx="3">
                  <c:v>6.680722879345069E-2</c:v>
                </c:pt>
                <c:pt idx="4">
                  <c:v>0.15865525975899586</c:v>
                </c:pt>
                <c:pt idx="5">
                  <c:v>0.30853753263570916</c:v>
                </c:pt>
                <c:pt idx="6">
                  <c:v>0.49999999978172083</c:v>
                </c:pt>
                <c:pt idx="7">
                  <c:v>0.69146246736429084</c:v>
                </c:pt>
                <c:pt idx="8">
                  <c:v>0.84134474024100414</c:v>
                </c:pt>
                <c:pt idx="9">
                  <c:v>0.93319277120654931</c:v>
                </c:pt>
                <c:pt idx="10">
                  <c:v>0.9772499379638131</c:v>
                </c:pt>
                <c:pt idx="11">
                  <c:v>0.99379032014125435</c:v>
                </c:pt>
                <c:pt idx="12" formatCode="General">
                  <c:v>1</c:v>
                </c:pt>
              </c:numCache>
            </c:numRef>
          </c:yVal>
        </c:ser>
        <c:axId val="48789376"/>
        <c:axId val="160457472"/>
      </c:scatterChart>
      <c:valAx>
        <c:axId val="48789376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57472"/>
        <c:crosses val="autoZero"/>
        <c:crossBetween val="midCat"/>
      </c:valAx>
      <c:valAx>
        <c:axId val="16045747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89376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GRKS Distribution</a:t>
            </a:r>
          </a:p>
        </c:rich>
      </c:tx>
      <c:layout>
        <c:manualLayout>
          <c:xMode val="edge"/>
          <c:yMode val="edge"/>
          <c:x val="0.33825757455445199"/>
          <c:y val="4.42067394171963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82677703065396"/>
          <c:y val="0.25050485669744571"/>
          <c:w val="0.81637164628045622"/>
          <c:h val="0.58942319222928408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Sheet1!$E$60:$E$72</c:f>
              <c:numCache>
                <c:formatCode>0.00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</c:numCache>
            </c:numRef>
          </c:xVal>
          <c:yVal>
            <c:numRef>
              <c:f>Sheet1!$D$60:$D$72</c:f>
              <c:numCache>
                <c:formatCode>0.000</c:formatCode>
                <c:ptCount val="13"/>
                <c:pt idx="0" formatCode="General">
                  <c:v>0</c:v>
                </c:pt>
                <c:pt idx="1">
                  <c:v>6.2096798587456536E-3</c:v>
                </c:pt>
                <c:pt idx="2">
                  <c:v>2.2750062036186902E-2</c:v>
                </c:pt>
                <c:pt idx="3">
                  <c:v>6.680722879345069E-2</c:v>
                </c:pt>
                <c:pt idx="4">
                  <c:v>0.15865525975899586</c:v>
                </c:pt>
                <c:pt idx="5">
                  <c:v>0.30853753263570916</c:v>
                </c:pt>
                <c:pt idx="6">
                  <c:v>0.49999999978172083</c:v>
                </c:pt>
                <c:pt idx="7">
                  <c:v>0.69146246736429084</c:v>
                </c:pt>
                <c:pt idx="8">
                  <c:v>0.84134474024100414</c:v>
                </c:pt>
                <c:pt idx="9">
                  <c:v>0.93319277120654931</c:v>
                </c:pt>
                <c:pt idx="10">
                  <c:v>0.9772499379638131</c:v>
                </c:pt>
                <c:pt idx="11">
                  <c:v>0.99379032014125435</c:v>
                </c:pt>
                <c:pt idx="12" formatCode="General">
                  <c:v>1</c:v>
                </c:pt>
              </c:numCache>
            </c:numRef>
          </c:yVal>
        </c:ser>
        <c:axId val="50938240"/>
        <c:axId val="50939776"/>
      </c:scatterChart>
      <c:valAx>
        <c:axId val="50938240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9776"/>
        <c:crosses val="autoZero"/>
        <c:crossBetween val="midCat"/>
      </c:valAx>
      <c:valAx>
        <c:axId val="5093977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824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GRKS Distribution</a:t>
            </a:r>
          </a:p>
        </c:rich>
      </c:tx>
      <c:layout>
        <c:manualLayout>
          <c:xMode val="edge"/>
          <c:yMode val="edge"/>
          <c:x val="0.34103161066221788"/>
          <c:y val="4.43782067178858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803550752605176E-2"/>
          <c:y val="0.25147650473468658"/>
          <c:w val="0.8127388852230425"/>
          <c:h val="0.58677851104760204"/>
        </c:manualLayout>
      </c:layout>
      <c:scatterChart>
        <c:scatterStyle val="lineMarker"/>
        <c:ser>
          <c:idx val="0"/>
          <c:order val="0"/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xVal>
            <c:numRef>
              <c:f>Sheet1!$E$79:$E$91</c:f>
              <c:numCache>
                <c:formatCode>0.00</c:formatCode>
                <c:ptCount val="13"/>
                <c:pt idx="0">
                  <c:v>850</c:v>
                </c:pt>
                <c:pt idx="1">
                  <c:v>875</c:v>
                </c:pt>
                <c:pt idx="2">
                  <c:v>900</c:v>
                </c:pt>
                <c:pt idx="3">
                  <c:v>925</c:v>
                </c:pt>
                <c:pt idx="4">
                  <c:v>950</c:v>
                </c:pt>
                <c:pt idx="5">
                  <c:v>975</c:v>
                </c:pt>
                <c:pt idx="6">
                  <c:v>1000</c:v>
                </c:pt>
                <c:pt idx="7">
                  <c:v>1250</c:v>
                </c:pt>
                <c:pt idx="8">
                  <c:v>1500</c:v>
                </c:pt>
                <c:pt idx="9">
                  <c:v>1750</c:v>
                </c:pt>
                <c:pt idx="10">
                  <c:v>2000</c:v>
                </c:pt>
                <c:pt idx="11">
                  <c:v>2250</c:v>
                </c:pt>
                <c:pt idx="12">
                  <c:v>2500</c:v>
                </c:pt>
              </c:numCache>
            </c:numRef>
          </c:xVal>
          <c:yVal>
            <c:numRef>
              <c:f>Sheet1!$D$79:$D$91</c:f>
              <c:numCache>
                <c:formatCode>0.000</c:formatCode>
                <c:ptCount val="13"/>
                <c:pt idx="0" formatCode="General">
                  <c:v>0</c:v>
                </c:pt>
                <c:pt idx="1">
                  <c:v>6.2096798587456536E-3</c:v>
                </c:pt>
                <c:pt idx="2">
                  <c:v>2.2750062036186902E-2</c:v>
                </c:pt>
                <c:pt idx="3">
                  <c:v>6.680722879345069E-2</c:v>
                </c:pt>
                <c:pt idx="4">
                  <c:v>0.15865525975899586</c:v>
                </c:pt>
                <c:pt idx="5">
                  <c:v>0.30853753263570916</c:v>
                </c:pt>
                <c:pt idx="6">
                  <c:v>0.49999999978172083</c:v>
                </c:pt>
                <c:pt idx="7">
                  <c:v>0.69146246736429084</c:v>
                </c:pt>
                <c:pt idx="8">
                  <c:v>0.84134474024100414</c:v>
                </c:pt>
                <c:pt idx="9">
                  <c:v>0.93319277120654931</c:v>
                </c:pt>
                <c:pt idx="10">
                  <c:v>0.9772499379638131</c:v>
                </c:pt>
                <c:pt idx="11">
                  <c:v>0.99379032014125435</c:v>
                </c:pt>
                <c:pt idx="12" formatCode="General">
                  <c:v>1</c:v>
                </c:pt>
              </c:numCache>
            </c:numRef>
          </c:yVal>
        </c:ser>
        <c:axId val="50967680"/>
        <c:axId val="50969216"/>
      </c:scatterChart>
      <c:valAx>
        <c:axId val="50967680"/>
        <c:scaling>
          <c:orientation val="minMax"/>
        </c:scaling>
        <c:axPos val="b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9216"/>
        <c:crosses val="autoZero"/>
        <c:crossBetween val="midCat"/>
      </c:valAx>
      <c:valAx>
        <c:axId val="5096921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768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36</xdr:row>
      <xdr:rowOff>0</xdr:rowOff>
    </xdr:from>
    <xdr:to>
      <xdr:col>11</xdr:col>
      <xdr:colOff>104775</xdr:colOff>
      <xdr:row>47</xdr:row>
      <xdr:rowOff>66675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11</xdr:col>
      <xdr:colOff>104775</xdr:colOff>
      <xdr:row>66</xdr:row>
      <xdr:rowOff>123825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11</xdr:col>
      <xdr:colOff>161925</xdr:colOff>
      <xdr:row>85</xdr:row>
      <xdr:rowOff>114300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7"/>
  <sheetViews>
    <sheetView tabSelected="1" zoomScaleNormal="100" workbookViewId="0">
      <selection activeCell="A4" sqref="A4"/>
    </sheetView>
  </sheetViews>
  <sheetFormatPr defaultColWidth="9.7109375" defaultRowHeight="12"/>
  <cols>
    <col min="1" max="1" width="14" style="6" customWidth="1"/>
    <col min="2" max="8" width="9.7109375" style="6" customWidth="1"/>
    <col min="9" max="9" width="12.85546875" style="6" customWidth="1"/>
    <col min="10" max="16384" width="9.7109375" style="6"/>
  </cols>
  <sheetData>
    <row r="1" spans="1:4">
      <c r="A1" s="7" t="str">
        <f ca="1">_xll.WBNAME()</f>
        <v>GRK Distribution Demo.xlsx</v>
      </c>
    </row>
    <row r="2" spans="1:4">
      <c r="A2" s="6" t="s">
        <v>20</v>
      </c>
    </row>
    <row r="3" spans="1:4">
      <c r="A3" s="6" t="s">
        <v>45</v>
      </c>
    </row>
    <row r="4" spans="1:4" ht="12.75">
      <c r="A4" s="8" t="s">
        <v>52</v>
      </c>
    </row>
    <row r="5" spans="1:4">
      <c r="A5" s="6" t="s">
        <v>30</v>
      </c>
    </row>
    <row r="7" spans="1:4">
      <c r="A7" s="9" t="s">
        <v>44</v>
      </c>
    </row>
    <row r="9" spans="1:4" ht="12.75" thickBot="1">
      <c r="A9" s="9" t="s">
        <v>0</v>
      </c>
      <c r="B9" s="10" t="s">
        <v>8</v>
      </c>
      <c r="C9" s="10" t="s">
        <v>1</v>
      </c>
      <c r="D9" s="10" t="s">
        <v>15</v>
      </c>
    </row>
    <row r="10" spans="1:4">
      <c r="A10" s="11" t="s">
        <v>2</v>
      </c>
      <c r="B10" s="12">
        <v>50</v>
      </c>
      <c r="C10" s="12">
        <v>20</v>
      </c>
      <c r="D10" s="13">
        <v>900</v>
      </c>
    </row>
    <row r="11" spans="1:4">
      <c r="A11" s="14" t="s">
        <v>9</v>
      </c>
      <c r="B11" s="3">
        <v>100</v>
      </c>
      <c r="C11" s="3">
        <v>60</v>
      </c>
      <c r="D11" s="15">
        <v>1000</v>
      </c>
    </row>
    <row r="12" spans="1:4" ht="12.75" thickBot="1">
      <c r="A12" s="16" t="s">
        <v>3</v>
      </c>
      <c r="B12" s="17">
        <v>199</v>
      </c>
      <c r="C12" s="17">
        <v>80</v>
      </c>
      <c r="D12" s="18">
        <v>2000</v>
      </c>
    </row>
    <row r="14" spans="1:4">
      <c r="B14" s="19"/>
    </row>
    <row r="15" spans="1:4">
      <c r="A15" s="9" t="s">
        <v>46</v>
      </c>
    </row>
    <row r="16" spans="1:4">
      <c r="A16" s="19"/>
      <c r="B16" s="20" t="s">
        <v>4</v>
      </c>
      <c r="C16" s="20" t="s">
        <v>5</v>
      </c>
      <c r="D16" s="20" t="s">
        <v>6</v>
      </c>
    </row>
    <row r="17" spans="1:10">
      <c r="A17" s="9" t="s">
        <v>2</v>
      </c>
      <c r="B17" s="6">
        <f t="shared" ref="B17:D19" si="0">B10</f>
        <v>50</v>
      </c>
      <c r="C17" s="6">
        <f t="shared" si="0"/>
        <v>20</v>
      </c>
      <c r="D17" s="6">
        <f t="shared" si="0"/>
        <v>900</v>
      </c>
    </row>
    <row r="18" spans="1:10">
      <c r="A18" s="9" t="s">
        <v>9</v>
      </c>
      <c r="B18" s="6">
        <f t="shared" si="0"/>
        <v>100</v>
      </c>
      <c r="C18" s="6">
        <f t="shared" si="0"/>
        <v>60</v>
      </c>
      <c r="D18" s="6">
        <f t="shared" si="0"/>
        <v>1000</v>
      </c>
    </row>
    <row r="19" spans="1:10">
      <c r="A19" s="9" t="s">
        <v>3</v>
      </c>
      <c r="B19" s="6">
        <f t="shared" si="0"/>
        <v>199</v>
      </c>
      <c r="C19" s="6">
        <f t="shared" si="0"/>
        <v>80</v>
      </c>
      <c r="D19" s="6">
        <f t="shared" si="0"/>
        <v>2000</v>
      </c>
    </row>
    <row r="20" spans="1:10">
      <c r="C20" s="21"/>
      <c r="D20" s="21"/>
      <c r="E20" s="21"/>
      <c r="F20" s="22"/>
      <c r="H20" s="22"/>
      <c r="I20" s="22"/>
    </row>
    <row r="21" spans="1:10" s="3" customFormat="1">
      <c r="A21" s="23" t="s">
        <v>47</v>
      </c>
      <c r="B21" s="24"/>
      <c r="C21" s="24"/>
      <c r="D21" s="24"/>
      <c r="E21" s="24"/>
      <c r="F21" s="24"/>
      <c r="G21" s="24"/>
    </row>
    <row r="22" spans="1:10" s="3" customFormat="1">
      <c r="A22" s="23" t="s">
        <v>31</v>
      </c>
      <c r="B22" s="24"/>
      <c r="C22" s="24"/>
      <c r="D22" s="25"/>
      <c r="E22" s="24"/>
      <c r="F22" s="24"/>
      <c r="G22" s="24"/>
      <c r="H22" s="2"/>
    </row>
    <row r="23" spans="1:10" s="3" customFormat="1">
      <c r="A23" s="26"/>
      <c r="C23" s="27"/>
      <c r="D23" s="28" t="s">
        <v>24</v>
      </c>
      <c r="E23" s="29"/>
      <c r="F23" s="29"/>
      <c r="G23" s="30"/>
      <c r="H23" s="31"/>
      <c r="I23" s="32"/>
    </row>
    <row r="24" spans="1:10" s="3" customFormat="1">
      <c r="A24" s="26" t="s">
        <v>21</v>
      </c>
      <c r="B24" s="3">
        <f ca="1">_xll.GRKS(B17,B18,B19)</f>
        <v>75.736987759780789</v>
      </c>
      <c r="D24" s="3" t="str">
        <f ca="1">_xll.VFORMULA(B24)</f>
        <v>=GRKS(B17,B18,B19)</v>
      </c>
      <c r="E24" s="30"/>
      <c r="F24" s="30"/>
      <c r="G24" s="30"/>
      <c r="H24" s="31"/>
      <c r="I24" s="32"/>
    </row>
    <row r="25" spans="1:10" s="3" customFormat="1">
      <c r="A25" s="26" t="s">
        <v>22</v>
      </c>
      <c r="B25" s="3">
        <f ca="1">_xll.GRKS(C17,C18,C19)</f>
        <v>39.039049262855634</v>
      </c>
      <c r="C25" s="27"/>
      <c r="D25" s="3" t="str">
        <f ca="1">_xll.VFORMULA(B25)</f>
        <v>=GRKS(C17,C18,C19)</v>
      </c>
      <c r="E25" s="30"/>
      <c r="F25" s="30"/>
      <c r="G25" s="30"/>
      <c r="H25" s="31"/>
      <c r="I25" s="32"/>
    </row>
    <row r="26" spans="1:10" s="3" customFormat="1">
      <c r="A26" s="26" t="s">
        <v>23</v>
      </c>
      <c r="B26" s="3">
        <f ca="1">_xll.GRKS(D17,D18,D19)</f>
        <v>2136.6321825619011</v>
      </c>
      <c r="C26" s="27"/>
      <c r="D26" s="3" t="str">
        <f ca="1">_xll.VFORMULA(B26)</f>
        <v>=GRKS(D17,D18,D19)</v>
      </c>
      <c r="E26" s="30"/>
      <c r="F26" s="30"/>
      <c r="G26" s="30"/>
      <c r="H26" s="31"/>
      <c r="I26" s="32"/>
    </row>
    <row r="27" spans="1:10" s="3" customFormat="1">
      <c r="A27" s="26"/>
      <c r="C27" s="27"/>
      <c r="E27" s="30"/>
      <c r="F27" s="30"/>
      <c r="G27" s="30"/>
      <c r="H27" s="31"/>
      <c r="I27" s="32"/>
    </row>
    <row r="28" spans="1:10" s="3" customFormat="1">
      <c r="C28" s="27"/>
      <c r="E28" s="30"/>
      <c r="F28" s="30"/>
      <c r="G28" s="30"/>
      <c r="H28" s="31"/>
      <c r="I28" s="32"/>
    </row>
    <row r="29" spans="1:10" s="3" customFormat="1">
      <c r="A29" s="7" t="s">
        <v>48</v>
      </c>
      <c r="C29" s="27"/>
      <c r="E29" s="30"/>
      <c r="F29" s="30"/>
      <c r="G29" s="30"/>
      <c r="H29" s="31"/>
      <c r="I29" s="32"/>
    </row>
    <row r="30" spans="1:10" s="3" customFormat="1" ht="12.75">
      <c r="A30" s="7" t="s">
        <v>32</v>
      </c>
      <c r="B30" s="4"/>
      <c r="C30" s="33"/>
      <c r="D30" s="4"/>
      <c r="E30" s="34"/>
      <c r="F30" s="30"/>
      <c r="G30" s="30"/>
      <c r="H30" s="31"/>
      <c r="I30" s="32"/>
      <c r="J30" s="35"/>
    </row>
    <row r="31" spans="1:10" s="3" customFormat="1" ht="12.75">
      <c r="A31" s="4"/>
      <c r="B31" s="4"/>
      <c r="C31" s="33"/>
      <c r="D31" s="36" t="s">
        <v>49</v>
      </c>
      <c r="E31" s="37"/>
      <c r="F31" s="30"/>
      <c r="G31" s="30"/>
      <c r="H31" s="31"/>
      <c r="I31" s="32"/>
      <c r="J31" s="35"/>
    </row>
    <row r="32" spans="1:10" s="3" customFormat="1" ht="12.75">
      <c r="A32" s="38" t="s">
        <v>4</v>
      </c>
      <c r="B32" s="4">
        <f ca="1">D38*_xll.EMPIRICAL(F41:F53,D41:D53)</f>
        <v>69.613974096775706</v>
      </c>
      <c r="C32" s="33"/>
      <c r="D32" s="39" t="str">
        <f ca="1">_xll.VFORMULA(B32:B34)</f>
        <v>=D38*EMPIRICAL(F41:F53,D41:D53)</v>
      </c>
      <c r="E32" s="34"/>
      <c r="F32" s="30"/>
      <c r="G32" s="30"/>
      <c r="H32" s="31"/>
      <c r="I32" s="32"/>
    </row>
    <row r="33" spans="1:9" ht="12.75">
      <c r="A33" s="38" t="s">
        <v>5</v>
      </c>
      <c r="B33" s="4">
        <f ca="1">D57*_xll.EMPIRICAL(F60:F72,D60:D72)</f>
        <v>57.162823102932506</v>
      </c>
      <c r="C33" s="33"/>
      <c r="D33" s="39" t="str">
        <f ca="1">_xll.VFORMULA(B33:B99)</f>
        <v>=D57*EMPIRICAL(F60:F72,D60:D72)</v>
      </c>
      <c r="E33" s="34"/>
    </row>
    <row r="34" spans="1:9" ht="12.75">
      <c r="A34" s="38" t="s">
        <v>6</v>
      </c>
      <c r="B34" s="4">
        <f ca="1">D76*_xll.EMPIRICAL(F79:F91,D79:D91)</f>
        <v>868.79802807607291</v>
      </c>
      <c r="C34" s="33"/>
      <c r="D34" s="39" t="str">
        <f ca="1">_xll.VFORMULA(B34:B100)</f>
        <v>=D76*EMPIRICAL(F79:F91,D79:D91)</v>
      </c>
      <c r="E34" s="34"/>
    </row>
    <row r="35" spans="1:9" ht="12.75">
      <c r="A35" s="4"/>
      <c r="B35" s="4"/>
      <c r="C35" s="33"/>
      <c r="D35" s="39"/>
      <c r="E35" s="34"/>
    </row>
    <row r="36" spans="1:9" s="3" customFormat="1"/>
    <row r="37" spans="1:9" s="3" customFormat="1" ht="12.75">
      <c r="A37" s="40" t="s">
        <v>50</v>
      </c>
      <c r="B37" s="41"/>
      <c r="C37" s="41"/>
      <c r="D37" s="41"/>
      <c r="E37" s="41"/>
      <c r="F37" s="40" t="s">
        <v>4</v>
      </c>
      <c r="G37" s="2"/>
    </row>
    <row r="38" spans="1:9" s="3" customFormat="1" ht="12.75">
      <c r="A38" s="40" t="s">
        <v>16</v>
      </c>
      <c r="B38" s="41">
        <f>Sheet1!$B$17</f>
        <v>50</v>
      </c>
      <c r="C38" s="40" t="s">
        <v>17</v>
      </c>
      <c r="D38" s="41">
        <f>Sheet1!$B$18</f>
        <v>100</v>
      </c>
      <c r="E38" s="40" t="s">
        <v>18</v>
      </c>
      <c r="F38" s="41">
        <f>Sheet1!$B$19</f>
        <v>199</v>
      </c>
    </row>
    <row r="39" spans="1:9" s="3" customFormat="1" ht="12.75">
      <c r="A39" s="41"/>
      <c r="B39" s="41"/>
      <c r="C39" s="41"/>
      <c r="D39" s="41"/>
      <c r="E39" s="41"/>
      <c r="F39" s="41"/>
    </row>
    <row r="40" spans="1:9" s="3" customFormat="1" ht="12.75">
      <c r="A40" s="41"/>
      <c r="B40" s="42" t="s">
        <v>10</v>
      </c>
      <c r="C40" s="42" t="s">
        <v>11</v>
      </c>
      <c r="D40" s="42" t="s">
        <v>12</v>
      </c>
      <c r="E40" s="42" t="s">
        <v>7</v>
      </c>
      <c r="F40" s="42" t="s">
        <v>19</v>
      </c>
      <c r="G40" s="43"/>
      <c r="H40" s="43"/>
      <c r="I40" s="43"/>
    </row>
    <row r="41" spans="1:9" s="3" customFormat="1" ht="13.7" customHeight="1">
      <c r="A41" s="41" t="s">
        <v>13</v>
      </c>
      <c r="B41" s="41">
        <v>1</v>
      </c>
      <c r="C41" s="44">
        <v>-3</v>
      </c>
      <c r="D41" s="41">
        <v>0</v>
      </c>
      <c r="E41" s="45">
        <f>IF(OR(Sheet1!$D$38&lt;Sheet1!$B$38,Sheet1!$F$38&lt;Sheet1!$D$38)=TRUE,"#VALUE!",Sheet1!$E$42-(Sheet1!$D$38-Sheet1!$B$38)/4)</f>
        <v>25</v>
      </c>
      <c r="F41" s="45">
        <f>IF(Sheet1!$D$38=0,"NA",Sheet1!$E$41/Sheet1!$D$38)</f>
        <v>0.25</v>
      </c>
      <c r="G41" s="43"/>
      <c r="H41" s="43"/>
      <c r="I41" s="43"/>
    </row>
    <row r="42" spans="1:9" s="3" customFormat="1" ht="12.75">
      <c r="A42" s="41"/>
      <c r="B42" s="41">
        <v>2</v>
      </c>
      <c r="C42" s="44">
        <v>-2.5</v>
      </c>
      <c r="D42" s="46">
        <v>6.2096798587456536E-3</v>
      </c>
      <c r="E42" s="45">
        <f>IF(OR(Sheet1!$D$38&lt;Sheet1!$B$38,Sheet1!$F$38&lt;Sheet1!$D$38)=TRUE,"#VALUE!",Sheet1!$E$43-(Sheet1!$D$38-Sheet1!$B$38)/4)</f>
        <v>37.5</v>
      </c>
      <c r="F42" s="45">
        <f>IF(Sheet1!$D$38=0,"NA",Sheet1!$E$42/Sheet1!$D$38)</f>
        <v>0.375</v>
      </c>
    </row>
    <row r="43" spans="1:9" s="3" customFormat="1" ht="12.75">
      <c r="A43" s="41" t="s">
        <v>2</v>
      </c>
      <c r="B43" s="41">
        <v>3</v>
      </c>
      <c r="C43" s="44">
        <v>-2</v>
      </c>
      <c r="D43" s="46">
        <v>2.2750062036186902E-2</v>
      </c>
      <c r="E43" s="45">
        <f>IF(OR(Sheet1!$D$38&lt;Sheet1!$B$38,Sheet1!$F$38&lt;Sheet1!$D$38)=TRUE,"#VALUE!",Sheet1!$E$44-(Sheet1!$D$38-Sheet1!$B$38)/4)</f>
        <v>50</v>
      </c>
      <c r="F43" s="45">
        <f>IF(Sheet1!$D$38=0,"NA",Sheet1!$E$43/Sheet1!$D$38)</f>
        <v>0.5</v>
      </c>
      <c r="G43" s="43"/>
      <c r="H43" s="43"/>
    </row>
    <row r="44" spans="1:9" s="3" customFormat="1" ht="12.75">
      <c r="A44" s="41"/>
      <c r="B44" s="41">
        <v>4</v>
      </c>
      <c r="C44" s="44">
        <v>-1.5</v>
      </c>
      <c r="D44" s="46">
        <v>6.680722879345069E-2</v>
      </c>
      <c r="E44" s="45">
        <f>IF(OR(Sheet1!$D$38&lt;Sheet1!$B$38,Sheet1!$F$38&lt;Sheet1!$D$38)=TRUE,"#VALUE!",Sheet1!$E$45-(Sheet1!$D$38-Sheet1!$B$38)/4)</f>
        <v>62.5</v>
      </c>
      <c r="F44" s="45">
        <f>IF(Sheet1!$D$38=0,"NA",Sheet1!$E$44/Sheet1!$D$38)</f>
        <v>0.625</v>
      </c>
      <c r="G44" s="43"/>
      <c r="H44" s="43"/>
    </row>
    <row r="45" spans="1:9" s="3" customFormat="1" ht="12.75">
      <c r="A45" s="41"/>
      <c r="B45" s="41">
        <v>5</v>
      </c>
      <c r="C45" s="44">
        <v>-1</v>
      </c>
      <c r="D45" s="46">
        <v>0.15865525975899586</v>
      </c>
      <c r="E45" s="45">
        <f>IF(OR(Sheet1!$D$38&lt;Sheet1!$B$38,Sheet1!$F$38&lt;Sheet1!$D$38)=TRUE,"#VALUE!",Sheet1!$E$46-(Sheet1!$D$38-Sheet1!$B$38)/4)</f>
        <v>75</v>
      </c>
      <c r="F45" s="45">
        <f>IF(Sheet1!$D$38=0,"NA",Sheet1!$E$45/Sheet1!$D$38)</f>
        <v>0.75</v>
      </c>
      <c r="G45" s="43"/>
      <c r="H45" s="43"/>
    </row>
    <row r="46" spans="1:9" s="3" customFormat="1" ht="12.75">
      <c r="A46" s="41"/>
      <c r="B46" s="41">
        <v>6</v>
      </c>
      <c r="C46" s="44">
        <v>-0.5</v>
      </c>
      <c r="D46" s="46">
        <v>0.30853753263570916</v>
      </c>
      <c r="E46" s="45">
        <f>IF(OR(Sheet1!$D$38&lt;Sheet1!$B$38,Sheet1!$F$38&lt;Sheet1!$D$38)=TRUE,"#VALUE!",Sheet1!$E$47-(Sheet1!$D$38-Sheet1!$B$38)/4)</f>
        <v>87.5</v>
      </c>
      <c r="F46" s="45">
        <f>IF(Sheet1!$D$38=0,"NA",Sheet1!$E$46/Sheet1!$D$38)</f>
        <v>0.875</v>
      </c>
      <c r="G46" s="43"/>
      <c r="H46" s="43"/>
    </row>
    <row r="47" spans="1:9" s="3" customFormat="1" ht="12.75">
      <c r="A47" s="41" t="s">
        <v>9</v>
      </c>
      <c r="B47" s="41">
        <v>7</v>
      </c>
      <c r="C47" s="44">
        <v>0</v>
      </c>
      <c r="D47" s="46">
        <v>0.49999999978172083</v>
      </c>
      <c r="E47" s="45">
        <f>Sheet1!$D$38</f>
        <v>100</v>
      </c>
      <c r="F47" s="45">
        <f>IF(Sheet1!$D$38=0,"NA",Sheet1!$E$47/Sheet1!$D$38)</f>
        <v>1</v>
      </c>
      <c r="G47" s="43"/>
      <c r="H47" s="43"/>
    </row>
    <row r="48" spans="1:9" s="3" customFormat="1" ht="12.75">
      <c r="A48" s="41"/>
      <c r="B48" s="41">
        <v>8</v>
      </c>
      <c r="C48" s="44">
        <v>0.5</v>
      </c>
      <c r="D48" s="46">
        <v>0.69146246736429084</v>
      </c>
      <c r="E48" s="45">
        <f>IF(OR(Sheet1!$D$38&lt;Sheet1!$B$38,Sheet1!$F$38&lt;Sheet1!$D$38)=TRUE,"#VALUE!",Sheet1!$E$47+(Sheet1!$F$38-Sheet1!$D$38)/4)</f>
        <v>124.75</v>
      </c>
      <c r="F48" s="45">
        <f>IF(Sheet1!$D$38=0,"NA",Sheet1!$E$48/Sheet1!$D$38)</f>
        <v>1.2475000000000001</v>
      </c>
      <c r="G48" s="43"/>
      <c r="H48" s="43"/>
    </row>
    <row r="49" spans="1:12" s="3" customFormat="1" ht="12.75">
      <c r="A49" s="41"/>
      <c r="B49" s="41">
        <v>9</v>
      </c>
      <c r="C49" s="44">
        <v>1</v>
      </c>
      <c r="D49" s="46">
        <v>0.84134474024100414</v>
      </c>
      <c r="E49" s="45">
        <f>IF(OR(Sheet1!$D$38&lt;Sheet1!$B$38,Sheet1!$F$38&lt;Sheet1!$D$38)=TRUE,"#VALUE!",Sheet1!$E$48+(Sheet1!$F$38-Sheet1!$D$38)/4)</f>
        <v>149.5</v>
      </c>
      <c r="F49" s="45">
        <f>IF(Sheet1!$D$38=0,"NA",Sheet1!$E$49/Sheet1!$D$38)</f>
        <v>1.4950000000000001</v>
      </c>
      <c r="G49" s="43"/>
      <c r="H49" s="43"/>
    </row>
    <row r="50" spans="1:12" s="3" customFormat="1" ht="12.75">
      <c r="A50" s="41"/>
      <c r="B50" s="41">
        <v>10</v>
      </c>
      <c r="C50" s="44">
        <v>1.5</v>
      </c>
      <c r="D50" s="46">
        <v>0.93319277120654931</v>
      </c>
      <c r="E50" s="45">
        <f>IF(OR(Sheet1!$D$38&lt;Sheet1!$B$38,Sheet1!$F$38&lt;Sheet1!$D$38)=TRUE,"#VALUE!",Sheet1!$E$49+(Sheet1!$F$38-Sheet1!$D$38)/4)</f>
        <v>174.25</v>
      </c>
      <c r="F50" s="45">
        <f>IF(Sheet1!$D$38=0,"NA",Sheet1!$E$50/Sheet1!$D$38)</f>
        <v>1.7424999999999999</v>
      </c>
      <c r="G50" s="43"/>
      <c r="H50" s="43"/>
    </row>
    <row r="51" spans="1:12" s="3" customFormat="1" ht="12.75">
      <c r="A51" s="41" t="s">
        <v>3</v>
      </c>
      <c r="B51" s="41">
        <v>11</v>
      </c>
      <c r="C51" s="44">
        <v>2</v>
      </c>
      <c r="D51" s="46">
        <v>0.9772499379638131</v>
      </c>
      <c r="E51" s="45">
        <f>IF(OR(Sheet1!$D$38&lt;Sheet1!$B$38,Sheet1!$F$38&lt;Sheet1!$D$38)=TRUE,"#VALUE!",Sheet1!$E$50+(Sheet1!$F$38-Sheet1!$D$38)/4)</f>
        <v>199</v>
      </c>
      <c r="F51" s="45">
        <f>IF(Sheet1!$D$38=0,"NA",Sheet1!$E$51/Sheet1!$D$38)</f>
        <v>1.99</v>
      </c>
      <c r="G51" s="43"/>
      <c r="H51" s="43"/>
    </row>
    <row r="52" spans="1:12" s="3" customFormat="1" ht="12.75">
      <c r="A52" s="41"/>
      <c r="B52" s="41">
        <v>12</v>
      </c>
      <c r="C52" s="44">
        <v>2.5</v>
      </c>
      <c r="D52" s="46">
        <v>0.99379032014125435</v>
      </c>
      <c r="E52" s="45">
        <f>IF(OR(Sheet1!$D$38&lt;Sheet1!$B$38,Sheet1!$F$38&lt;Sheet1!$D$38)=TRUE,"#VALUE!",Sheet1!$E$51+(Sheet1!$F$38-Sheet1!$D$38)/4)</f>
        <v>223.75</v>
      </c>
      <c r="F52" s="45">
        <f>IF(Sheet1!$D$38=0,"NA",Sheet1!$E$52/Sheet1!$D$38)</f>
        <v>2.2374999999999998</v>
      </c>
      <c r="G52" s="43"/>
      <c r="H52" s="43"/>
    </row>
    <row r="53" spans="1:12" s="3" customFormat="1" ht="12.75">
      <c r="A53" s="41" t="s">
        <v>14</v>
      </c>
      <c r="B53" s="41">
        <v>13</v>
      </c>
      <c r="C53" s="44">
        <v>3</v>
      </c>
      <c r="D53" s="41">
        <v>1</v>
      </c>
      <c r="E53" s="45">
        <f>IF(OR(Sheet1!$D$38&lt;Sheet1!$B$38,Sheet1!$F$38&lt;Sheet1!$D$38)=TRUE,"#VALUE!",Sheet1!$E$52+(Sheet1!$F$38-Sheet1!$D$38)/4)</f>
        <v>248.5</v>
      </c>
      <c r="F53" s="45">
        <f>IF(Sheet1!$D$38=0,"NA",Sheet1!$E$53/Sheet1!$D$38)</f>
        <v>2.4849999999999999</v>
      </c>
      <c r="G53" s="43"/>
      <c r="H53" s="38"/>
    </row>
    <row r="54" spans="1:12" s="3" customFormat="1" ht="12.75">
      <c r="A54" s="4"/>
      <c r="B54" s="4"/>
      <c r="C54" s="4"/>
      <c r="D54" s="4"/>
      <c r="E54" s="4"/>
      <c r="F54" s="4"/>
      <c r="G54" s="43"/>
      <c r="H54" s="38"/>
    </row>
    <row r="55" spans="1:12" s="3" customFormat="1" ht="12.75">
      <c r="A55" s="4"/>
      <c r="B55" s="47"/>
      <c r="C55" s="47"/>
      <c r="D55" s="47"/>
      <c r="E55" s="47"/>
      <c r="F55" s="47"/>
      <c r="I55" s="48"/>
      <c r="J55" s="48"/>
      <c r="K55" s="48"/>
      <c r="L55" s="48"/>
    </row>
    <row r="56" spans="1:12" s="3" customFormat="1" ht="12.75">
      <c r="A56" s="40" t="s">
        <v>50</v>
      </c>
      <c r="B56" s="41"/>
      <c r="C56" s="41"/>
      <c r="D56" s="41"/>
      <c r="E56" s="41"/>
      <c r="F56" s="40" t="s">
        <v>5</v>
      </c>
    </row>
    <row r="57" spans="1:12" s="3" customFormat="1" ht="12.75">
      <c r="A57" s="40" t="s">
        <v>16</v>
      </c>
      <c r="B57" s="41">
        <f>Sheet1!$C$17</f>
        <v>20</v>
      </c>
      <c r="C57" s="40" t="s">
        <v>17</v>
      </c>
      <c r="D57" s="41">
        <f>Sheet1!$C$18</f>
        <v>60</v>
      </c>
      <c r="E57" s="40" t="s">
        <v>18</v>
      </c>
      <c r="F57" s="41">
        <f>Sheet1!$C$19</f>
        <v>80</v>
      </c>
    </row>
    <row r="58" spans="1:12" s="3" customFormat="1" ht="12.75">
      <c r="A58" s="41"/>
      <c r="B58" s="41"/>
      <c r="C58" s="41"/>
      <c r="D58" s="41"/>
      <c r="E58" s="41"/>
      <c r="F58" s="41"/>
    </row>
    <row r="59" spans="1:12" s="3" customFormat="1" ht="12.75">
      <c r="A59" s="41"/>
      <c r="B59" s="42" t="s">
        <v>10</v>
      </c>
      <c r="C59" s="42" t="s">
        <v>11</v>
      </c>
      <c r="D59" s="42" t="s">
        <v>12</v>
      </c>
      <c r="E59" s="42" t="s">
        <v>7</v>
      </c>
      <c r="F59" s="42" t="s">
        <v>19</v>
      </c>
    </row>
    <row r="60" spans="1:12" s="3" customFormat="1" ht="12.75">
      <c r="A60" s="41" t="s">
        <v>13</v>
      </c>
      <c r="B60" s="41">
        <v>1</v>
      </c>
      <c r="C60" s="44">
        <v>-3</v>
      </c>
      <c r="D60" s="41">
        <v>0</v>
      </c>
      <c r="E60" s="45">
        <f>IF(OR(Sheet1!$D$57&lt;Sheet1!$B$57,Sheet1!$F$57&lt;Sheet1!$D$57)=TRUE,"#VALUE!",Sheet1!$E$61-(Sheet1!$D$57-Sheet1!$B$57)/4)</f>
        <v>0</v>
      </c>
      <c r="F60" s="45">
        <f>IF(Sheet1!$D$57=0,"NA",Sheet1!$E$60/Sheet1!$D$57)</f>
        <v>0</v>
      </c>
    </row>
    <row r="61" spans="1:12" s="3" customFormat="1" ht="12.75">
      <c r="A61" s="41"/>
      <c r="B61" s="41">
        <v>2</v>
      </c>
      <c r="C61" s="44">
        <v>-2.5</v>
      </c>
      <c r="D61" s="46">
        <v>6.2096798587456536E-3</v>
      </c>
      <c r="E61" s="45">
        <f>IF(OR(Sheet1!$D$57&lt;Sheet1!$B$57,Sheet1!$F$57&lt;Sheet1!$D$57)=TRUE,"#VALUE!",Sheet1!$E$62-(Sheet1!$D$57-Sheet1!$B$57)/4)</f>
        <v>10</v>
      </c>
      <c r="F61" s="45">
        <f>IF(Sheet1!$D$57=0,"NA",Sheet1!$E$61/Sheet1!$D$57)</f>
        <v>0.16666666666666666</v>
      </c>
    </row>
    <row r="62" spans="1:12" s="3" customFormat="1" ht="12.75">
      <c r="A62" s="41" t="s">
        <v>2</v>
      </c>
      <c r="B62" s="41">
        <v>3</v>
      </c>
      <c r="C62" s="44">
        <v>-2</v>
      </c>
      <c r="D62" s="46">
        <v>2.2750062036186902E-2</v>
      </c>
      <c r="E62" s="45">
        <f>IF(OR(Sheet1!$D$57&lt;Sheet1!$B$57,Sheet1!$F$57&lt;Sheet1!$D$57)=TRUE,"#VALUE!",Sheet1!$E$63-(Sheet1!$D$57-Sheet1!$B$57)/4)</f>
        <v>20</v>
      </c>
      <c r="F62" s="45">
        <f>IF(Sheet1!$D$57=0,"NA",Sheet1!$E$62/Sheet1!$D$57)</f>
        <v>0.33333333333333331</v>
      </c>
    </row>
    <row r="63" spans="1:12" s="3" customFormat="1" ht="12.75">
      <c r="A63" s="41"/>
      <c r="B63" s="41">
        <v>4</v>
      </c>
      <c r="C63" s="44">
        <v>-1.5</v>
      </c>
      <c r="D63" s="46">
        <v>6.680722879345069E-2</v>
      </c>
      <c r="E63" s="45">
        <f>IF(OR(Sheet1!$D$57&lt;Sheet1!$B$57,Sheet1!$F$57&lt;Sheet1!$D$57)=TRUE,"#VALUE!",Sheet1!$E$64-(Sheet1!$D$57-Sheet1!$B$57)/4)</f>
        <v>30</v>
      </c>
      <c r="F63" s="45">
        <f>IF(Sheet1!$D$57=0,"NA",Sheet1!$E$63/Sheet1!$D$57)</f>
        <v>0.5</v>
      </c>
    </row>
    <row r="64" spans="1:12" s="3" customFormat="1" ht="12.75">
      <c r="A64" s="41"/>
      <c r="B64" s="41">
        <v>5</v>
      </c>
      <c r="C64" s="44">
        <v>-1</v>
      </c>
      <c r="D64" s="46">
        <v>0.15865525975899586</v>
      </c>
      <c r="E64" s="45">
        <f>IF(OR(Sheet1!$D$57&lt;Sheet1!$B$57,Sheet1!$F$57&lt;Sheet1!$D$57)=TRUE,"#VALUE!",Sheet1!$E$65-(Sheet1!$D$57-Sheet1!$B$57)/4)</f>
        <v>40</v>
      </c>
      <c r="F64" s="45">
        <f>IF(Sheet1!$D$57=0,"NA",Sheet1!$E$64/Sheet1!$D$57)</f>
        <v>0.66666666666666663</v>
      </c>
    </row>
    <row r="65" spans="1:6" s="3" customFormat="1" ht="12.75">
      <c r="A65" s="41"/>
      <c r="B65" s="41">
        <v>6</v>
      </c>
      <c r="C65" s="44">
        <v>-0.5</v>
      </c>
      <c r="D65" s="46">
        <v>0.30853753263570916</v>
      </c>
      <c r="E65" s="45">
        <f>IF(OR(Sheet1!$D$57&lt;Sheet1!$B$57,Sheet1!$F$57&lt;Sheet1!$D$57)=TRUE,"#VALUE!",Sheet1!$E$66-(Sheet1!$D$57-Sheet1!$B$57)/4)</f>
        <v>50</v>
      </c>
      <c r="F65" s="45">
        <f>IF(Sheet1!$D$57=0,"NA",Sheet1!$E$65/Sheet1!$D$57)</f>
        <v>0.83333333333333337</v>
      </c>
    </row>
    <row r="66" spans="1:6" s="3" customFormat="1" ht="12.75">
      <c r="A66" s="41" t="s">
        <v>9</v>
      </c>
      <c r="B66" s="41">
        <v>7</v>
      </c>
      <c r="C66" s="44">
        <v>0</v>
      </c>
      <c r="D66" s="46">
        <v>0.49999999978172083</v>
      </c>
      <c r="E66" s="45">
        <f>Sheet1!$D$57</f>
        <v>60</v>
      </c>
      <c r="F66" s="45">
        <f>IF(Sheet1!$D$57=0,"NA",Sheet1!$E$66/Sheet1!$D$57)</f>
        <v>1</v>
      </c>
    </row>
    <row r="67" spans="1:6" s="3" customFormat="1" ht="12.75">
      <c r="A67" s="41"/>
      <c r="B67" s="41">
        <v>8</v>
      </c>
      <c r="C67" s="44">
        <v>0.5</v>
      </c>
      <c r="D67" s="46">
        <v>0.69146246736429084</v>
      </c>
      <c r="E67" s="45">
        <f>IF(OR(Sheet1!$D$57&lt;Sheet1!$B$57,Sheet1!$F$57&lt;Sheet1!$D$57)=TRUE,"#VALUE!",Sheet1!$E$66+(Sheet1!$F$57-Sheet1!$D$57)/4)</f>
        <v>65</v>
      </c>
      <c r="F67" s="45">
        <f>IF(Sheet1!$D$57=0,"NA",Sheet1!$E$67/Sheet1!$D$57)</f>
        <v>1.0833333333333333</v>
      </c>
    </row>
    <row r="68" spans="1:6" s="3" customFormat="1" ht="12.75">
      <c r="A68" s="41"/>
      <c r="B68" s="41">
        <v>9</v>
      </c>
      <c r="C68" s="44">
        <v>1</v>
      </c>
      <c r="D68" s="46">
        <v>0.84134474024100414</v>
      </c>
      <c r="E68" s="45">
        <f>IF(OR(Sheet1!$D$57&lt;Sheet1!$B$57,Sheet1!$F$57&lt;Sheet1!$D$57)=TRUE,"#VALUE!",Sheet1!$E$67+(Sheet1!$F$57-Sheet1!$D$57)/4)</f>
        <v>70</v>
      </c>
      <c r="F68" s="45">
        <f>IF(Sheet1!$D$57=0,"NA",Sheet1!$E$68/Sheet1!$D$57)</f>
        <v>1.1666666666666667</v>
      </c>
    </row>
    <row r="69" spans="1:6" s="3" customFormat="1" ht="12.75">
      <c r="A69" s="41"/>
      <c r="B69" s="41">
        <v>10</v>
      </c>
      <c r="C69" s="44">
        <v>1.5</v>
      </c>
      <c r="D69" s="46">
        <v>0.93319277120654931</v>
      </c>
      <c r="E69" s="45">
        <f>IF(OR(Sheet1!$D$57&lt;Sheet1!$B$57,Sheet1!$F$57&lt;Sheet1!$D$57)=TRUE,"#VALUE!",Sheet1!$E$68+(Sheet1!$F$57-Sheet1!$D$57)/4)</f>
        <v>75</v>
      </c>
      <c r="F69" s="45">
        <f>IF(Sheet1!$D$57=0,"NA",Sheet1!$E$69/Sheet1!$D$57)</f>
        <v>1.25</v>
      </c>
    </row>
    <row r="70" spans="1:6" s="3" customFormat="1" ht="12.75">
      <c r="A70" s="41" t="s">
        <v>3</v>
      </c>
      <c r="B70" s="41">
        <v>11</v>
      </c>
      <c r="C70" s="44">
        <v>2</v>
      </c>
      <c r="D70" s="46">
        <v>0.9772499379638131</v>
      </c>
      <c r="E70" s="45">
        <f>IF(OR(Sheet1!$D$57&lt;Sheet1!$B$57,Sheet1!$F$57&lt;Sheet1!$D$57)=TRUE,"#VALUE!",Sheet1!$E$69+(Sheet1!$F$57-Sheet1!$D$57)/4)</f>
        <v>80</v>
      </c>
      <c r="F70" s="45">
        <f>IF(Sheet1!$D$57=0,"NA",Sheet1!$E$70/Sheet1!$D$57)</f>
        <v>1.3333333333333333</v>
      </c>
    </row>
    <row r="71" spans="1:6" s="3" customFormat="1" ht="12.75">
      <c r="A71" s="41"/>
      <c r="B71" s="41">
        <v>12</v>
      </c>
      <c r="C71" s="44">
        <v>2.5</v>
      </c>
      <c r="D71" s="46">
        <v>0.99379032014125435</v>
      </c>
      <c r="E71" s="45">
        <f>IF(OR(Sheet1!$D$57&lt;Sheet1!$B$57,Sheet1!$F$57&lt;Sheet1!$D$57)=TRUE,"#VALUE!",Sheet1!$E$70+(Sheet1!$F$57-Sheet1!$D$57)/4)</f>
        <v>85</v>
      </c>
      <c r="F71" s="45">
        <f>IF(Sheet1!$D$57=0,"NA",Sheet1!$E$71/Sheet1!$D$57)</f>
        <v>1.4166666666666667</v>
      </c>
    </row>
    <row r="72" spans="1:6" s="3" customFormat="1" ht="12.75">
      <c r="A72" s="41" t="s">
        <v>14</v>
      </c>
      <c r="B72" s="41">
        <v>13</v>
      </c>
      <c r="C72" s="44">
        <v>3</v>
      </c>
      <c r="D72" s="41">
        <v>1</v>
      </c>
      <c r="E72" s="45">
        <f>IF(OR(Sheet1!$D$57&lt;Sheet1!$B$57,Sheet1!$F$57&lt;Sheet1!$D$57)=TRUE,"#VALUE!",Sheet1!$E$71+(Sheet1!$F$57-Sheet1!$D$57)/4)</f>
        <v>90</v>
      </c>
      <c r="F72" s="45">
        <f>IF(Sheet1!$D$57=0,"NA",Sheet1!$E$72/Sheet1!$D$57)</f>
        <v>1.5</v>
      </c>
    </row>
    <row r="73" spans="1:6" s="3" customFormat="1" ht="12.75">
      <c r="A73" s="4"/>
      <c r="B73" s="4"/>
      <c r="C73" s="4"/>
      <c r="D73" s="4"/>
      <c r="E73" s="4"/>
      <c r="F73" s="4"/>
    </row>
    <row r="74" spans="1:6" s="3" customFormat="1" ht="12.75">
      <c r="A74" s="4"/>
      <c r="B74" s="47"/>
      <c r="C74" s="47"/>
      <c r="D74" s="47"/>
      <c r="E74" s="47"/>
      <c r="F74" s="47"/>
    </row>
    <row r="75" spans="1:6" s="3" customFormat="1" ht="12.75">
      <c r="A75" s="40" t="s">
        <v>50</v>
      </c>
      <c r="B75" s="41"/>
      <c r="C75" s="41"/>
      <c r="D75" s="41"/>
      <c r="E75" s="41"/>
      <c r="F75" s="41"/>
    </row>
    <row r="76" spans="1:6" s="3" customFormat="1" ht="12.75">
      <c r="A76" s="40" t="s">
        <v>16</v>
      </c>
      <c r="B76" s="41">
        <f>Sheet1!$D$17</f>
        <v>900</v>
      </c>
      <c r="C76" s="40" t="s">
        <v>17</v>
      </c>
      <c r="D76" s="41">
        <f>Sheet1!$D$18</f>
        <v>1000</v>
      </c>
      <c r="E76" s="40" t="s">
        <v>18</v>
      </c>
      <c r="F76" s="41">
        <f>Sheet1!$D$19</f>
        <v>2000</v>
      </c>
    </row>
    <row r="77" spans="1:6" s="3" customFormat="1" ht="12.75">
      <c r="A77" s="41"/>
      <c r="B77" s="41"/>
      <c r="C77" s="41"/>
      <c r="D77" s="41"/>
      <c r="E77" s="41"/>
      <c r="F77" s="41"/>
    </row>
    <row r="78" spans="1:6" s="3" customFormat="1" ht="12.75">
      <c r="A78" s="41"/>
      <c r="B78" s="42" t="s">
        <v>10</v>
      </c>
      <c r="C78" s="42" t="s">
        <v>11</v>
      </c>
      <c r="D78" s="42" t="s">
        <v>12</v>
      </c>
      <c r="E78" s="42" t="s">
        <v>7</v>
      </c>
      <c r="F78" s="42" t="s">
        <v>19</v>
      </c>
    </row>
    <row r="79" spans="1:6" s="3" customFormat="1" ht="12.75">
      <c r="A79" s="41" t="s">
        <v>13</v>
      </c>
      <c r="B79" s="41">
        <v>1</v>
      </c>
      <c r="C79" s="44">
        <v>-3</v>
      </c>
      <c r="D79" s="41">
        <v>0</v>
      </c>
      <c r="E79" s="45">
        <f>IF(OR(Sheet1!$D$76&lt;Sheet1!$B$76,Sheet1!$F$76&lt;Sheet1!$D$76)=TRUE,"#VALUE!",Sheet1!$E$80-(Sheet1!$D$76-Sheet1!$B$76)/4)</f>
        <v>850</v>
      </c>
      <c r="F79" s="45">
        <f>IF(Sheet1!$D$76=0,"NA",Sheet1!$E$79/Sheet1!$D$76)</f>
        <v>0.85</v>
      </c>
    </row>
    <row r="80" spans="1:6" s="3" customFormat="1" ht="12.75">
      <c r="A80" s="41"/>
      <c r="B80" s="41">
        <v>2</v>
      </c>
      <c r="C80" s="44">
        <v>-2.5</v>
      </c>
      <c r="D80" s="46">
        <v>6.2096798587456536E-3</v>
      </c>
      <c r="E80" s="45">
        <f>IF(OR(Sheet1!$D$76&lt;Sheet1!$B$76,Sheet1!$F$76&lt;Sheet1!$D$76)=TRUE,"#VALUE!",Sheet1!$E$81-(Sheet1!$D$76-Sheet1!$B$76)/4)</f>
        <v>875</v>
      </c>
      <c r="F80" s="45">
        <f>IF(Sheet1!$D$76=0,"NA",Sheet1!$E$80/Sheet1!$D$76)</f>
        <v>0.875</v>
      </c>
    </row>
    <row r="81" spans="1:7" s="3" customFormat="1" ht="12.75">
      <c r="A81" s="41" t="s">
        <v>2</v>
      </c>
      <c r="B81" s="41">
        <v>3</v>
      </c>
      <c r="C81" s="44">
        <v>-2</v>
      </c>
      <c r="D81" s="46">
        <v>2.2750062036186902E-2</v>
      </c>
      <c r="E81" s="45">
        <f>IF(OR(Sheet1!$D$76&lt;Sheet1!$B$76,Sheet1!$F$76&lt;Sheet1!$D$76)=TRUE,"#VALUE!",Sheet1!$E$82-(Sheet1!$D$76-Sheet1!$B$76)/4)</f>
        <v>900</v>
      </c>
      <c r="F81" s="45">
        <f>IF(Sheet1!$D$76=0,"NA",Sheet1!$E$81/Sheet1!$D$76)</f>
        <v>0.9</v>
      </c>
    </row>
    <row r="82" spans="1:7" s="3" customFormat="1" ht="12.75">
      <c r="A82" s="41"/>
      <c r="B82" s="41">
        <v>4</v>
      </c>
      <c r="C82" s="44">
        <v>-1.5</v>
      </c>
      <c r="D82" s="46">
        <v>6.680722879345069E-2</v>
      </c>
      <c r="E82" s="45">
        <f>IF(OR(Sheet1!$D$76&lt;Sheet1!$B$76,Sheet1!$F$76&lt;Sheet1!$D$76)=TRUE,"#VALUE!",Sheet1!$E$83-(Sheet1!$D$76-Sheet1!$B$76)/4)</f>
        <v>925</v>
      </c>
      <c r="F82" s="45">
        <f>IF(Sheet1!$D$76=0,"NA",Sheet1!$E$82/Sheet1!$D$76)</f>
        <v>0.92500000000000004</v>
      </c>
    </row>
    <row r="83" spans="1:7" s="3" customFormat="1" ht="12.75">
      <c r="A83" s="41"/>
      <c r="B83" s="41">
        <v>5</v>
      </c>
      <c r="C83" s="44">
        <v>-1</v>
      </c>
      <c r="D83" s="46">
        <v>0.15865525975899586</v>
      </c>
      <c r="E83" s="45">
        <f>IF(OR(Sheet1!$D$76&lt;Sheet1!$B$76,Sheet1!$F$76&lt;Sheet1!$D$76)=TRUE,"#VALUE!",Sheet1!$E$84-(Sheet1!$D$76-Sheet1!$B$76)/4)</f>
        <v>950</v>
      </c>
      <c r="F83" s="45">
        <f>IF(Sheet1!$D$76=0,"NA",Sheet1!$E$83/Sheet1!$D$76)</f>
        <v>0.95</v>
      </c>
    </row>
    <row r="84" spans="1:7" s="3" customFormat="1" ht="12.75">
      <c r="A84" s="41"/>
      <c r="B84" s="41">
        <v>6</v>
      </c>
      <c r="C84" s="44">
        <v>-0.5</v>
      </c>
      <c r="D84" s="46">
        <v>0.30853753263570916</v>
      </c>
      <c r="E84" s="45">
        <f>IF(OR(Sheet1!$D$76&lt;Sheet1!$B$76,Sheet1!$F$76&lt;Sheet1!$D$76)=TRUE,"#VALUE!",Sheet1!$E$85-(Sheet1!$D$76-Sheet1!$B$76)/4)</f>
        <v>975</v>
      </c>
      <c r="F84" s="45">
        <f>IF(Sheet1!$D$76=0,"NA",Sheet1!$E$84/Sheet1!$D$76)</f>
        <v>0.97499999999999998</v>
      </c>
    </row>
    <row r="85" spans="1:7" s="3" customFormat="1" ht="12.75">
      <c r="A85" s="41" t="s">
        <v>9</v>
      </c>
      <c r="B85" s="41">
        <v>7</v>
      </c>
      <c r="C85" s="44">
        <v>0</v>
      </c>
      <c r="D85" s="46">
        <v>0.49999999978172083</v>
      </c>
      <c r="E85" s="45">
        <f>Sheet1!$D$76</f>
        <v>1000</v>
      </c>
      <c r="F85" s="45">
        <f>IF(Sheet1!$D$76=0,"NA",Sheet1!$E$85/Sheet1!$D$76)</f>
        <v>1</v>
      </c>
    </row>
    <row r="86" spans="1:7" s="3" customFormat="1" ht="12.75">
      <c r="A86" s="41"/>
      <c r="B86" s="41">
        <v>8</v>
      </c>
      <c r="C86" s="44">
        <v>0.5</v>
      </c>
      <c r="D86" s="46">
        <v>0.69146246736429084</v>
      </c>
      <c r="E86" s="45">
        <f>IF(OR(Sheet1!$D$76&lt;Sheet1!$B$76,Sheet1!$F$76&lt;Sheet1!$D$76)=TRUE,"#VALUE!",Sheet1!$E$85+(Sheet1!$F$76-Sheet1!$D$76)/4)</f>
        <v>1250</v>
      </c>
      <c r="F86" s="45">
        <f>IF(Sheet1!$D$76=0,"NA",Sheet1!$E$86/Sheet1!$D$76)</f>
        <v>1.25</v>
      </c>
    </row>
    <row r="87" spans="1:7" s="3" customFormat="1" ht="12.75">
      <c r="A87" s="41"/>
      <c r="B87" s="41">
        <v>9</v>
      </c>
      <c r="C87" s="44">
        <v>1</v>
      </c>
      <c r="D87" s="46">
        <v>0.84134474024100414</v>
      </c>
      <c r="E87" s="45">
        <f>IF(OR(Sheet1!$D$76&lt;Sheet1!$B$76,Sheet1!$F$76&lt;Sheet1!$D$76)=TRUE,"#VALUE!",Sheet1!$E$86+(Sheet1!$F$76-Sheet1!$D$76)/4)</f>
        <v>1500</v>
      </c>
      <c r="F87" s="45">
        <f>IF(Sheet1!$D$76=0,"NA",Sheet1!$E$87/Sheet1!$D$76)</f>
        <v>1.5</v>
      </c>
    </row>
    <row r="88" spans="1:7" s="3" customFormat="1" ht="12.75">
      <c r="A88" s="41"/>
      <c r="B88" s="41">
        <v>10</v>
      </c>
      <c r="C88" s="44">
        <v>1.5</v>
      </c>
      <c r="D88" s="46">
        <v>0.93319277120654931</v>
      </c>
      <c r="E88" s="45">
        <f>IF(OR(Sheet1!$D$76&lt;Sheet1!$B$76,Sheet1!$F$76&lt;Sheet1!$D$76)=TRUE,"#VALUE!",Sheet1!$E$87+(Sheet1!$F$76-Sheet1!$D$76)/4)</f>
        <v>1750</v>
      </c>
      <c r="F88" s="45">
        <f>IF(Sheet1!$D$76=0,"NA",Sheet1!$E$88/Sheet1!$D$76)</f>
        <v>1.75</v>
      </c>
    </row>
    <row r="89" spans="1:7" s="3" customFormat="1" ht="12.75">
      <c r="A89" s="41" t="s">
        <v>3</v>
      </c>
      <c r="B89" s="41">
        <v>11</v>
      </c>
      <c r="C89" s="44">
        <v>2</v>
      </c>
      <c r="D89" s="46">
        <v>0.9772499379638131</v>
      </c>
      <c r="E89" s="45">
        <f>IF(OR(Sheet1!$D$76&lt;Sheet1!$B$76,Sheet1!$F$76&lt;Sheet1!$D$76)=TRUE,"#VALUE!",Sheet1!$E$88+(Sheet1!$F$76-Sheet1!$D$76)/4)</f>
        <v>2000</v>
      </c>
      <c r="F89" s="45">
        <f>IF(Sheet1!$D$76=0,"NA",Sheet1!$E$89/Sheet1!$D$76)</f>
        <v>2</v>
      </c>
    </row>
    <row r="90" spans="1:7" s="3" customFormat="1" ht="12.75">
      <c r="A90" s="41"/>
      <c r="B90" s="41">
        <v>12</v>
      </c>
      <c r="C90" s="44">
        <v>2.5</v>
      </c>
      <c r="D90" s="46">
        <v>0.99379032014125435</v>
      </c>
      <c r="E90" s="45">
        <f>IF(OR(Sheet1!$D$76&lt;Sheet1!$B$76,Sheet1!$F$76&lt;Sheet1!$D$76)=TRUE,"#VALUE!",Sheet1!$E$89+(Sheet1!$F$76-Sheet1!$D$76)/4)</f>
        <v>2250</v>
      </c>
      <c r="F90" s="45">
        <f>IF(Sheet1!$D$76=0,"NA",Sheet1!$E$90/Sheet1!$D$76)</f>
        <v>2.25</v>
      </c>
    </row>
    <row r="91" spans="1:7" s="3" customFormat="1" ht="12.75">
      <c r="A91" s="41" t="s">
        <v>14</v>
      </c>
      <c r="B91" s="41">
        <v>13</v>
      </c>
      <c r="C91" s="44">
        <v>3</v>
      </c>
      <c r="D91" s="41">
        <v>1</v>
      </c>
      <c r="E91" s="45">
        <f>IF(OR(Sheet1!$D$76&lt;Sheet1!$B$76,Sheet1!$F$76&lt;Sheet1!$D$76)=TRUE,"#VALUE!",Sheet1!$E$90+(Sheet1!$F$76-Sheet1!$D$76)/4)</f>
        <v>2500</v>
      </c>
      <c r="F91" s="45">
        <f>IF(Sheet1!$D$76=0,"NA",Sheet1!$E$91/Sheet1!$D$76)</f>
        <v>2.5</v>
      </c>
    </row>
    <row r="92" spans="1:7" s="3" customFormat="1" ht="12.75">
      <c r="A92" s="4"/>
      <c r="B92" s="4"/>
      <c r="C92" s="4"/>
      <c r="D92" s="4"/>
      <c r="E92" s="4"/>
      <c r="F92" s="4"/>
    </row>
    <row r="93" spans="1:7" s="3" customFormat="1" ht="12.75">
      <c r="A93" s="4"/>
      <c r="B93" s="47"/>
      <c r="C93" s="47"/>
      <c r="D93" s="47"/>
      <c r="E93" s="47"/>
      <c r="F93" s="47"/>
    </row>
    <row r="94" spans="1:7" s="3" customFormat="1" ht="12.75">
      <c r="F94" s="34"/>
    </row>
    <row r="95" spans="1:7" s="3" customFormat="1" ht="12.75">
      <c r="A95" s="2" t="str">
        <f>SimData!A1</f>
        <v>Simetar Simulation Results for 100 Iterations.  10:01:27 PM 12/21/2005 (0.36 sec.).  © 2005.</v>
      </c>
      <c r="F95" s="34"/>
    </row>
    <row r="96" spans="1:7" s="3" customFormat="1">
      <c r="A96" s="2" t="str">
        <f>SimData!A2</f>
        <v>Variable</v>
      </c>
      <c r="B96" s="2" t="str">
        <f>SimData!B8</f>
        <v>Variable 1</v>
      </c>
      <c r="C96" s="2" t="str">
        <f>SimData!C8</f>
        <v>Variable 2</v>
      </c>
      <c r="D96" s="2" t="str">
        <f>SimData!D8</f>
        <v>Variable 3</v>
      </c>
      <c r="E96" s="2" t="str">
        <f>SimData!E8</f>
        <v>Var 1</v>
      </c>
      <c r="F96" s="2" t="str">
        <f>SimData!F8</f>
        <v>Var 2</v>
      </c>
      <c r="G96" s="2" t="str">
        <f>SimData!G8</f>
        <v>Var 3</v>
      </c>
    </row>
    <row r="97" spans="1:7" s="3" customFormat="1">
      <c r="A97" s="2" t="str">
        <f>SimData!A3</f>
        <v>Mean</v>
      </c>
      <c r="B97" s="2">
        <f>SimData!B3</f>
        <v>109.95437839613875</v>
      </c>
      <c r="C97" s="2">
        <f>SimData!C3</f>
        <v>56.000683701181153</v>
      </c>
      <c r="D97" s="2">
        <f>SimData!D3</f>
        <v>1180.7706591045956</v>
      </c>
      <c r="E97" s="2">
        <f>SimData!E3</f>
        <v>109.91238447735668</v>
      </c>
      <c r="F97" s="2">
        <f>SimData!F3</f>
        <v>55.902500846652408</v>
      </c>
      <c r="G97" s="2">
        <f>SimData!G3</f>
        <v>1182.6009235013551</v>
      </c>
    </row>
    <row r="98" spans="1:7" s="3" customFormat="1">
      <c r="A98" s="2" t="str">
        <f>SimData!A4</f>
        <v>StDev</v>
      </c>
      <c r="B98" s="2">
        <f>SimData!B4</f>
        <v>38.103525061012576</v>
      </c>
      <c r="C98" s="2">
        <f>SimData!C4</f>
        <v>15.247311842908356</v>
      </c>
      <c r="D98" s="2">
        <f>SimData!D4</f>
        <v>312.08333638242112</v>
      </c>
      <c r="E98" s="2">
        <f>SimData!E4</f>
        <v>38.569347233589681</v>
      </c>
      <c r="F98" s="2">
        <f>SimData!F4</f>
        <v>15.522068826562522</v>
      </c>
      <c r="G98" s="2">
        <f>SimData!G4</f>
        <v>311.58072532681132</v>
      </c>
    </row>
    <row r="99" spans="1:7" s="3" customFormat="1">
      <c r="A99" s="2" t="str">
        <f>SimData!A5</f>
        <v>CV</v>
      </c>
      <c r="B99" s="2">
        <f>SimData!B5</f>
        <v>34.653940676864075</v>
      </c>
      <c r="C99" s="2">
        <f>SimData!C5</f>
        <v>27.227010163425494</v>
      </c>
      <c r="D99" s="2">
        <f>SimData!D5</f>
        <v>26.430478601075741</v>
      </c>
      <c r="E99" s="2">
        <f>SimData!E5</f>
        <v>35.090993082345008</v>
      </c>
      <c r="F99" s="2">
        <f>SimData!F5</f>
        <v>27.766322778906634</v>
      </c>
      <c r="G99" s="2">
        <f>SimData!G5</f>
        <v>26.347072722073207</v>
      </c>
    </row>
    <row r="100" spans="1:7" s="3" customFormat="1">
      <c r="A100" s="2" t="str">
        <f>SimData!A6</f>
        <v>Min</v>
      </c>
      <c r="B100" s="2">
        <f>SimData!B6</f>
        <v>41.749762043286573</v>
      </c>
      <c r="C100" s="2">
        <f>SimData!C6</f>
        <v>7.2771906903407384</v>
      </c>
      <c r="D100" s="2">
        <f>SimData!D6</f>
        <v>873.90588753040595</v>
      </c>
      <c r="E100" s="2">
        <f>SimData!E6</f>
        <v>38.315198799156938</v>
      </c>
      <c r="F100" s="2">
        <f>SimData!F6</f>
        <v>11.94662004678298</v>
      </c>
      <c r="G100" s="2">
        <f>SimData!G6</f>
        <v>866.28528262692271</v>
      </c>
    </row>
    <row r="101" spans="1:7" s="3" customFormat="1">
      <c r="A101" s="2" t="str">
        <f>SimData!A7</f>
        <v>Max</v>
      </c>
      <c r="B101" s="2">
        <f>SimData!B7</f>
        <v>234.20812441344111</v>
      </c>
      <c r="C101" s="2">
        <f>SimData!C7</f>
        <v>83.848274425546492</v>
      </c>
      <c r="D101" s="2">
        <f>SimData!D7</f>
        <v>2441.9930769260682</v>
      </c>
      <c r="E101" s="2">
        <f>SimData!E7</f>
        <v>219.37969348095993</v>
      </c>
      <c r="F101" s="2">
        <f>SimData!F7</f>
        <v>84.442574252914838</v>
      </c>
      <c r="G101" s="2">
        <f>SimData!G7</f>
        <v>2212.2640180835156</v>
      </c>
    </row>
    <row r="102" spans="1:7" s="3" customFormat="1">
      <c r="A102" s="2"/>
    </row>
    <row r="103" spans="1:7" s="3" customFormat="1" ht="12.75">
      <c r="A103" s="4"/>
      <c r="B103" s="4"/>
      <c r="C103" s="33"/>
      <c r="D103" s="39"/>
      <c r="F103" s="34"/>
      <c r="G103" s="34"/>
    </row>
    <row r="104" spans="1:7" s="3" customFormat="1" ht="12.75">
      <c r="A104" s="4"/>
      <c r="C104" s="4"/>
      <c r="D104" s="39"/>
      <c r="E104" s="34"/>
      <c r="F104" s="34"/>
    </row>
    <row r="105" spans="1:7" s="3" customFormat="1" ht="12.75">
      <c r="A105" s="4"/>
      <c r="B105" s="4"/>
      <c r="C105" s="33"/>
      <c r="D105" s="39"/>
      <c r="E105" s="34"/>
      <c r="F105" s="34"/>
    </row>
    <row r="106" spans="1:7" s="3" customFormat="1" ht="12.75">
      <c r="A106" s="4"/>
      <c r="B106" s="4"/>
      <c r="C106" s="33"/>
      <c r="D106" s="4"/>
      <c r="E106" s="34"/>
      <c r="F106" s="34"/>
    </row>
    <row r="107" spans="1:7" s="3" customFormat="1"/>
    <row r="108" spans="1:7" s="3" customFormat="1"/>
    <row r="109" spans="1:7" s="3" customFormat="1"/>
    <row r="110" spans="1:7" s="3" customFormat="1"/>
    <row r="111" spans="1:7" s="3" customFormat="1"/>
    <row r="112" spans="1:7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</sheetData>
  <phoneticPr fontId="0" type="noConversion"/>
  <printOptions headings="1"/>
  <pageMargins left="0.93" right="0.25" top="0.5" bottom="0.66" header="0.5" footer="0.5"/>
  <pageSetup scale="57" orientation="portrait" r:id="rId1"/>
  <headerFooter alignWithMargins="0">
    <oddFooter>&amp;F</oddFooter>
  </headerFooter>
  <rowBreaks count="1" manualBreakCount="1">
    <brk id="4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8"/>
  <sheetViews>
    <sheetView workbookViewId="0"/>
  </sheetViews>
  <sheetFormatPr defaultRowHeight="12.75"/>
  <cols>
    <col min="7" max="7" width="12.5703125" customWidth="1"/>
  </cols>
  <sheetData>
    <row r="1" spans="1:25">
      <c r="A1" t="s">
        <v>51</v>
      </c>
    </row>
    <row r="2" spans="1:25">
      <c r="A2" t="s">
        <v>33</v>
      </c>
      <c r="B2" t="str">
        <f ca="1">ADDRESS(ROW(Sheet1!$B$24),COLUMN(Sheet1!$B$24),4,,_xll.WSNAME(Sheet1!$B$24))</f>
        <v>Sheet1!B24</v>
      </c>
      <c r="C2" t="str">
        <f ca="1">ADDRESS(ROW(Sheet1!$B$25),COLUMN(Sheet1!$B$25),4,,_xll.WSNAME(Sheet1!$B$25))</f>
        <v>Sheet1!B25</v>
      </c>
      <c r="D2" t="str">
        <f ca="1">ADDRESS(ROW(Sheet1!$B$26),COLUMN(Sheet1!$B$26),4,,_xll.WSNAME(Sheet1!$B$26))</f>
        <v>Sheet1!B26</v>
      </c>
      <c r="E2" t="str">
        <f ca="1">ADDRESS(ROW(Sheet1!$B$32),COLUMN(Sheet1!$B$32),4,,_xll.WSNAME(Sheet1!$B$32))</f>
        <v>Sheet1!B32</v>
      </c>
      <c r="F2" t="str">
        <f ca="1">ADDRESS(ROW(Sheet1!$B$33),COLUMN(Sheet1!$B$33),4,,_xll.WSNAME(Sheet1!$B$33))</f>
        <v>Sheet1!B33</v>
      </c>
      <c r="G2" t="str">
        <f ca="1">ADDRESS(ROW(Sheet1!$B$34),COLUMN(Sheet1!$B$34),4,,_xll.WSNAME(Sheet1!$B$34))</f>
        <v>Sheet1!B34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t="s">
        <v>25</v>
      </c>
      <c r="B3">
        <f t="shared" ref="B3:G3" si="0">AVERAGE(B9:B108)</f>
        <v>109.95437839613875</v>
      </c>
      <c r="C3">
        <f t="shared" si="0"/>
        <v>56.000683701181153</v>
      </c>
      <c r="D3">
        <f t="shared" si="0"/>
        <v>1180.7706591045956</v>
      </c>
      <c r="E3">
        <f t="shared" si="0"/>
        <v>109.91238447735668</v>
      </c>
      <c r="F3">
        <f t="shared" si="0"/>
        <v>55.902500846652408</v>
      </c>
      <c r="G3">
        <f t="shared" si="0"/>
        <v>1182.6009235013551</v>
      </c>
    </row>
    <row r="4" spans="1:25">
      <c r="A4" t="s">
        <v>11</v>
      </c>
      <c r="B4">
        <f t="shared" ref="B4:G4" si="1">STDEV(B9:B108)</f>
        <v>38.103525061012576</v>
      </c>
      <c r="C4">
        <f t="shared" si="1"/>
        <v>15.247311842908356</v>
      </c>
      <c r="D4">
        <f t="shared" si="1"/>
        <v>312.08333638242112</v>
      </c>
      <c r="E4">
        <f t="shared" si="1"/>
        <v>38.569347233589681</v>
      </c>
      <c r="F4">
        <f t="shared" si="1"/>
        <v>15.522068826562522</v>
      </c>
      <c r="G4">
        <f t="shared" si="1"/>
        <v>311.58072532681132</v>
      </c>
    </row>
    <row r="5" spans="1:25">
      <c r="A5" t="s">
        <v>26</v>
      </c>
      <c r="B5">
        <f t="shared" ref="B5:G5" si="2">100*B4/B3</f>
        <v>34.653940676864075</v>
      </c>
      <c r="C5">
        <f t="shared" si="2"/>
        <v>27.227010163425494</v>
      </c>
      <c r="D5">
        <f t="shared" si="2"/>
        <v>26.430478601075741</v>
      </c>
      <c r="E5">
        <f t="shared" si="2"/>
        <v>35.090993082345008</v>
      </c>
      <c r="F5">
        <f t="shared" si="2"/>
        <v>27.766322778906634</v>
      </c>
      <c r="G5">
        <f t="shared" si="2"/>
        <v>26.347072722073207</v>
      </c>
    </row>
    <row r="6" spans="1:25">
      <c r="A6" t="s">
        <v>27</v>
      </c>
      <c r="B6">
        <f t="shared" ref="B6:G6" si="3">MIN(B9:B108)</f>
        <v>41.749762043286573</v>
      </c>
      <c r="C6">
        <f t="shared" si="3"/>
        <v>7.2771906903407384</v>
      </c>
      <c r="D6">
        <f t="shared" si="3"/>
        <v>873.90588753040595</v>
      </c>
      <c r="E6">
        <f t="shared" si="3"/>
        <v>38.315198799156938</v>
      </c>
      <c r="F6">
        <f t="shared" si="3"/>
        <v>11.94662004678298</v>
      </c>
      <c r="G6">
        <f t="shared" si="3"/>
        <v>866.28528262692271</v>
      </c>
    </row>
    <row r="7" spans="1:25">
      <c r="A7" t="s">
        <v>28</v>
      </c>
      <c r="B7">
        <f t="shared" ref="B7:G7" si="4">MAX(B9:B108)</f>
        <v>234.20812441344111</v>
      </c>
      <c r="C7">
        <f t="shared" si="4"/>
        <v>83.848274425546492</v>
      </c>
      <c r="D7">
        <f t="shared" si="4"/>
        <v>2441.9930769260682</v>
      </c>
      <c r="E7">
        <f t="shared" si="4"/>
        <v>219.37969348095993</v>
      </c>
      <c r="F7">
        <f t="shared" si="4"/>
        <v>84.442574252914838</v>
      </c>
      <c r="G7">
        <f t="shared" si="4"/>
        <v>2212.2640180835156</v>
      </c>
    </row>
    <row r="8" spans="1:25">
      <c r="A8" t="s">
        <v>29</v>
      </c>
      <c r="B8" t="str">
        <f>Sheet1!$A$24</f>
        <v>Variable 1</v>
      </c>
      <c r="C8" t="str">
        <f>Sheet1!$A$25</f>
        <v>Variable 2</v>
      </c>
      <c r="D8" t="str">
        <f>Sheet1!$A$26</f>
        <v>Variable 3</v>
      </c>
      <c r="E8" t="str">
        <f>Sheet1!$A$32</f>
        <v>Var 1</v>
      </c>
      <c r="F8" t="str">
        <f>Sheet1!$A$33</f>
        <v>Var 2</v>
      </c>
      <c r="G8" t="str">
        <f>Sheet1!$A$34</f>
        <v>Var 3</v>
      </c>
    </row>
    <row r="9" spans="1:25">
      <c r="A9">
        <v>1</v>
      </c>
      <c r="B9">
        <v>171.30028508435748</v>
      </c>
      <c r="C9">
        <v>82.357532977126198</v>
      </c>
      <c r="D9">
        <v>1014.1256828191687</v>
      </c>
      <c r="E9">
        <v>79.080528829568379</v>
      </c>
      <c r="F9">
        <v>55.620363165614073</v>
      </c>
      <c r="G9">
        <v>953.41991876266661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>
        <v>2</v>
      </c>
      <c r="B10">
        <v>77.054293480551038</v>
      </c>
      <c r="C10">
        <v>60.280311408329652</v>
      </c>
      <c r="D10">
        <v>976.40204343592222</v>
      </c>
      <c r="E10">
        <v>135.14985656069115</v>
      </c>
      <c r="F10">
        <v>71.451927477440037</v>
      </c>
      <c r="G10">
        <v>1643.2156286034162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>
        <v>3</v>
      </c>
      <c r="B11">
        <v>98.994754693007579</v>
      </c>
      <c r="C11">
        <v>54.842859843945597</v>
      </c>
      <c r="D11">
        <v>1108.7496616730311</v>
      </c>
      <c r="E11">
        <v>114.29691960082332</v>
      </c>
      <c r="F11">
        <v>45.471723803097603</v>
      </c>
      <c r="G11">
        <v>911.95510406817198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>
        <v>4</v>
      </c>
      <c r="B12">
        <v>121.30932903321192</v>
      </c>
      <c r="C12">
        <v>51.567884031597302</v>
      </c>
      <c r="D12">
        <v>1412.9528681354054</v>
      </c>
      <c r="E12">
        <v>119.54865332248966</v>
      </c>
      <c r="F12">
        <v>49.243015655085657</v>
      </c>
      <c r="G12">
        <v>999.01224046924995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>
        <v>5</v>
      </c>
      <c r="B13">
        <v>82.852081736554197</v>
      </c>
      <c r="C13">
        <v>68.424923406729008</v>
      </c>
      <c r="D13">
        <v>1779.816088410686</v>
      </c>
      <c r="E13">
        <v>163.68590675119776</v>
      </c>
      <c r="F13">
        <v>60.522778477868016</v>
      </c>
      <c r="G13">
        <v>930.08152997005448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>
        <v>6</v>
      </c>
      <c r="B14">
        <v>86.707919462646331</v>
      </c>
      <c r="C14">
        <v>60.570733793504864</v>
      </c>
      <c r="D14">
        <v>1330.3409046715694</v>
      </c>
      <c r="E14">
        <v>178.6918210939933</v>
      </c>
      <c r="F14">
        <v>64.958373736868808</v>
      </c>
      <c r="G14">
        <v>1195.5998908217503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>
        <v>7</v>
      </c>
      <c r="B15">
        <v>151.39881227753872</v>
      </c>
      <c r="C15">
        <v>34.318787845338171</v>
      </c>
      <c r="D15">
        <v>933.72187726046309</v>
      </c>
      <c r="E15">
        <v>80.636488958935715</v>
      </c>
      <c r="F15">
        <v>54.112711330491756</v>
      </c>
      <c r="G15">
        <v>1530.389214272099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>
        <v>8</v>
      </c>
      <c r="B16">
        <v>91.694229086106759</v>
      </c>
      <c r="C16">
        <v>66.796131084542694</v>
      </c>
      <c r="D16">
        <v>972.18374488637539</v>
      </c>
      <c r="E16">
        <v>141.02200924715072</v>
      </c>
      <c r="F16">
        <v>42.814759913670933</v>
      </c>
      <c r="G16">
        <v>1984.7076355803874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>
        <v>9</v>
      </c>
      <c r="B17">
        <v>78.474562615047844</v>
      </c>
      <c r="C17">
        <v>64.978594807963177</v>
      </c>
      <c r="D17">
        <v>1844.2207494306217</v>
      </c>
      <c r="E17">
        <v>69.781027548416702</v>
      </c>
      <c r="F17">
        <v>47.029549618428646</v>
      </c>
      <c r="G17">
        <v>925.97616591952305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>
        <v>10</v>
      </c>
      <c r="B18">
        <v>234.20812441344111</v>
      </c>
      <c r="C18">
        <v>28.999961825410651</v>
      </c>
      <c r="D18">
        <v>1208.4849194661592</v>
      </c>
      <c r="E18">
        <v>82.887480682376065</v>
      </c>
      <c r="F18">
        <v>65.497378665352016</v>
      </c>
      <c r="G18">
        <v>1063.3195175770256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>
        <v>11</v>
      </c>
      <c r="B19">
        <v>104.7019741441743</v>
      </c>
      <c r="C19">
        <v>60.019289531368166</v>
      </c>
      <c r="D19">
        <v>1231.6925932718445</v>
      </c>
      <c r="E19">
        <v>74.708980523489174</v>
      </c>
      <c r="F19">
        <v>52.723076845219154</v>
      </c>
      <c r="G19">
        <v>946.74788900587396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A20">
        <v>12</v>
      </c>
      <c r="B20">
        <v>147.88270678543037</v>
      </c>
      <c r="C20">
        <v>41.770353167498847</v>
      </c>
      <c r="D20">
        <v>965.39580413614578</v>
      </c>
      <c r="E20">
        <v>86.850881685214816</v>
      </c>
      <c r="F20">
        <v>79.660633926611368</v>
      </c>
      <c r="G20">
        <v>1465.8076177740757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>
        <v>13</v>
      </c>
      <c r="B21">
        <v>98.251970724956664</v>
      </c>
      <c r="C21">
        <v>63.383616271063588</v>
      </c>
      <c r="D21">
        <v>1729.6077980471032</v>
      </c>
      <c r="E21">
        <v>77.478090753020226</v>
      </c>
      <c r="F21">
        <v>81.852931431252784</v>
      </c>
      <c r="G21">
        <v>967.16955765430146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A22">
        <v>14</v>
      </c>
      <c r="B22">
        <v>80.852433920026471</v>
      </c>
      <c r="C22">
        <v>44.243585259939238</v>
      </c>
      <c r="D22">
        <v>946.93925343885837</v>
      </c>
      <c r="E22">
        <v>123.63980859528685</v>
      </c>
      <c r="F22">
        <v>62.981847459506199</v>
      </c>
      <c r="G22">
        <v>957.39277659529023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>
        <v>15</v>
      </c>
      <c r="B23">
        <v>62.424871962968211</v>
      </c>
      <c r="C23">
        <v>64.873456041637411</v>
      </c>
      <c r="D23">
        <v>973.66283972681993</v>
      </c>
      <c r="E23">
        <v>94.267912446105299</v>
      </c>
      <c r="F23">
        <v>62.747806635792301</v>
      </c>
      <c r="G23">
        <v>974.8470957233335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>
        <v>16</v>
      </c>
      <c r="B24">
        <v>166.80337391925042</v>
      </c>
      <c r="C24">
        <v>70.471271536279829</v>
      </c>
      <c r="D24">
        <v>996.74604719641218</v>
      </c>
      <c r="E24">
        <v>63.705269226267404</v>
      </c>
      <c r="F24">
        <v>51.943490921506672</v>
      </c>
      <c r="G24">
        <v>1201.9872396126102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>
        <v>17</v>
      </c>
      <c r="B25">
        <v>119.68178739363941</v>
      </c>
      <c r="C25">
        <v>45.851081771388131</v>
      </c>
      <c r="D25">
        <v>1455.1057384172934</v>
      </c>
      <c r="E25">
        <v>98.428868375154579</v>
      </c>
      <c r="F25">
        <v>42.206903668015713</v>
      </c>
      <c r="G25">
        <v>866.28528262692271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>
        <v>18</v>
      </c>
      <c r="B26">
        <v>139.51690259510593</v>
      </c>
      <c r="C26">
        <v>49.024868476983066</v>
      </c>
      <c r="D26">
        <v>1071.7252409363789</v>
      </c>
      <c r="E26">
        <v>153.04633296619508</v>
      </c>
      <c r="F26">
        <v>48.581913464721119</v>
      </c>
      <c r="G26">
        <v>993.5259978047203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>
        <v>19</v>
      </c>
      <c r="B27">
        <v>87.492543396827145</v>
      </c>
      <c r="C27">
        <v>35.542661982106651</v>
      </c>
      <c r="D27">
        <v>1379.8191247238074</v>
      </c>
      <c r="E27">
        <v>97.243025206601459</v>
      </c>
      <c r="F27">
        <v>45.11616177857546</v>
      </c>
      <c r="G27">
        <v>1676.1161678349654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>
        <v>20</v>
      </c>
      <c r="B28">
        <v>93.863080117631398</v>
      </c>
      <c r="C28">
        <v>65.740960781069916</v>
      </c>
      <c r="D28">
        <v>1155.2165783722248</v>
      </c>
      <c r="E28">
        <v>93.688283913362383</v>
      </c>
      <c r="F28">
        <v>41.029360379811081</v>
      </c>
      <c r="G28">
        <v>1772.0586390428509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>
        <v>21</v>
      </c>
      <c r="B29">
        <v>80.021266464614172</v>
      </c>
      <c r="C29">
        <v>39.255878344606927</v>
      </c>
      <c r="D29">
        <v>885.53251247040794</v>
      </c>
      <c r="E29">
        <v>121.28275264648283</v>
      </c>
      <c r="F29">
        <v>47.457696004320113</v>
      </c>
      <c r="G29">
        <v>949.77080336375354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>
        <v>22</v>
      </c>
      <c r="B30">
        <v>57.070684565227872</v>
      </c>
      <c r="C30">
        <v>58.54354828035526</v>
      </c>
      <c r="D30">
        <v>954.43843216744733</v>
      </c>
      <c r="E30">
        <v>174.67167914501064</v>
      </c>
      <c r="F30">
        <v>61.500017037431903</v>
      </c>
      <c r="G30">
        <v>918.49677286717565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>
        <v>23</v>
      </c>
      <c r="B31">
        <v>97.601416919595636</v>
      </c>
      <c r="C31">
        <v>52.140052318551554</v>
      </c>
      <c r="D31">
        <v>1175.8469860977943</v>
      </c>
      <c r="E31">
        <v>38.315198799156938</v>
      </c>
      <c r="F31">
        <v>57.554852237627209</v>
      </c>
      <c r="G31">
        <v>1322.0556067123364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>
        <v>24</v>
      </c>
      <c r="B32">
        <v>66.062569587918347</v>
      </c>
      <c r="C32">
        <v>56.6050554657634</v>
      </c>
      <c r="D32">
        <v>944.53103992178524</v>
      </c>
      <c r="E32">
        <v>156.59970034920306</v>
      </c>
      <c r="F32">
        <v>66.833804289250665</v>
      </c>
      <c r="G32">
        <v>980.76958769348266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>
        <v>25</v>
      </c>
      <c r="B33">
        <v>85.761761599031914</v>
      </c>
      <c r="C33">
        <v>55.42618418563886</v>
      </c>
      <c r="D33">
        <v>1568.1420927361385</v>
      </c>
      <c r="E33">
        <v>113.23189869141044</v>
      </c>
      <c r="F33">
        <v>70.492285146292176</v>
      </c>
      <c r="G33">
        <v>1245.0847177629723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>
        <v>26</v>
      </c>
      <c r="B34">
        <v>146.56620713534744</v>
      </c>
      <c r="C34">
        <v>57.688658621310388</v>
      </c>
      <c r="D34">
        <v>988.45818467867525</v>
      </c>
      <c r="E34">
        <v>90.97347792131572</v>
      </c>
      <c r="F34">
        <v>11.94662004678298</v>
      </c>
      <c r="G34">
        <v>1104.9720376484315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>
        <v>27</v>
      </c>
      <c r="B35">
        <v>136.57315002303295</v>
      </c>
      <c r="C35">
        <v>27.157360990406303</v>
      </c>
      <c r="D35">
        <v>1010.4910677312532</v>
      </c>
      <c r="E35">
        <v>134.40656660323478</v>
      </c>
      <c r="F35">
        <v>26.273576586710803</v>
      </c>
      <c r="G35">
        <v>970.41658656434629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>
        <v>28</v>
      </c>
      <c r="B36">
        <v>92.536157765139933</v>
      </c>
      <c r="C36">
        <v>52.384405579148911</v>
      </c>
      <c r="D36">
        <v>968.70710655903724</v>
      </c>
      <c r="E36">
        <v>86.628463109846635</v>
      </c>
      <c r="F36">
        <v>61.175254101426873</v>
      </c>
      <c r="G36">
        <v>1221.0681789021746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>
        <v>29</v>
      </c>
      <c r="B37">
        <v>118.51324641746181</v>
      </c>
      <c r="C37">
        <v>54.132298683789401</v>
      </c>
      <c r="D37">
        <v>1493.7004509931398</v>
      </c>
      <c r="E37">
        <v>49.054247912649679</v>
      </c>
      <c r="F37">
        <v>63.827197696098288</v>
      </c>
      <c r="G37">
        <v>1433.6524208927171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A38">
        <v>30</v>
      </c>
      <c r="B38">
        <v>41.749762043286573</v>
      </c>
      <c r="C38">
        <v>62.093143647057495</v>
      </c>
      <c r="D38">
        <v>1094.3950780401888</v>
      </c>
      <c r="E38">
        <v>78.104868523966132</v>
      </c>
      <c r="F38">
        <v>68.344955574959016</v>
      </c>
      <c r="G38">
        <v>1727.1735874994743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>
        <v>31</v>
      </c>
      <c r="B39">
        <v>135.22490956438162</v>
      </c>
      <c r="C39">
        <v>50.755658675156511</v>
      </c>
      <c r="D39">
        <v>997.79474655785896</v>
      </c>
      <c r="E39">
        <v>166.85176258706412</v>
      </c>
      <c r="F39">
        <v>61.97624850476376</v>
      </c>
      <c r="G39">
        <v>1175.5460565399358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>
      <c r="A40">
        <v>32</v>
      </c>
      <c r="B40">
        <v>56.200656177088376</v>
      </c>
      <c r="C40">
        <v>40.677613522770706</v>
      </c>
      <c r="D40">
        <v>995.61554311271914</v>
      </c>
      <c r="E40">
        <v>96.419656010722179</v>
      </c>
      <c r="F40">
        <v>44.278702351882181</v>
      </c>
      <c r="G40">
        <v>990.38753768175036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>
        <v>33</v>
      </c>
      <c r="B41">
        <v>96.6539429342657</v>
      </c>
      <c r="C41">
        <v>22.042951570146542</v>
      </c>
      <c r="D41">
        <v>994.06287618990996</v>
      </c>
      <c r="E41">
        <v>144.56170395569893</v>
      </c>
      <c r="F41">
        <v>34.583318370466976</v>
      </c>
      <c r="G41">
        <v>936.79931400461737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>
        <v>34</v>
      </c>
      <c r="B42">
        <v>107.20207667001669</v>
      </c>
      <c r="C42">
        <v>53.455837265751782</v>
      </c>
      <c r="D42">
        <v>1899.7914026802537</v>
      </c>
      <c r="E42">
        <v>136.23008659977137</v>
      </c>
      <c r="F42">
        <v>67.68805447434832</v>
      </c>
      <c r="G42">
        <v>1424.656111408988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>
        <v>35</v>
      </c>
      <c r="B43">
        <v>160.66405510864763</v>
      </c>
      <c r="C43">
        <v>67.153135132260502</v>
      </c>
      <c r="D43">
        <v>1430.2100078929066</v>
      </c>
      <c r="E43">
        <v>67.333035163699279</v>
      </c>
      <c r="F43">
        <v>28.764511579031254</v>
      </c>
      <c r="G43">
        <v>1286.8450756089976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>
        <v>36</v>
      </c>
      <c r="B44">
        <v>73.273632556710282</v>
      </c>
      <c r="C44">
        <v>45.089388110735875</v>
      </c>
      <c r="D44">
        <v>953.82161298506685</v>
      </c>
      <c r="E44">
        <v>80.049533504841079</v>
      </c>
      <c r="F44">
        <v>22.557195102391578</v>
      </c>
      <c r="G44">
        <v>1308.4814466770565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>
        <v>37</v>
      </c>
      <c r="B45">
        <v>50.616248171751721</v>
      </c>
      <c r="C45">
        <v>62.51288161631112</v>
      </c>
      <c r="D45">
        <v>1678.4071674139273</v>
      </c>
      <c r="E45">
        <v>108.32501869818148</v>
      </c>
      <c r="F45">
        <v>72.823256280608263</v>
      </c>
      <c r="G45">
        <v>940.20900722977535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>
      <c r="A46">
        <v>38</v>
      </c>
      <c r="B46">
        <v>144.37412340795098</v>
      </c>
      <c r="C46">
        <v>69.214037837822247</v>
      </c>
      <c r="D46">
        <v>1504.47168070627</v>
      </c>
      <c r="E46">
        <v>116.79846283962895</v>
      </c>
      <c r="F46">
        <v>69.823071014462599</v>
      </c>
      <c r="G46">
        <v>983.74909114026218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>
        <v>39</v>
      </c>
      <c r="B47">
        <v>110.88081263953741</v>
      </c>
      <c r="C47">
        <v>65.314402034608548</v>
      </c>
      <c r="D47">
        <v>1079.4757092442728</v>
      </c>
      <c r="E47">
        <v>169.9351237270044</v>
      </c>
      <c r="F47">
        <v>61.640538411976969</v>
      </c>
      <c r="G47">
        <v>972.44522338511138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>
        <v>40</v>
      </c>
      <c r="B48">
        <v>126.26093867681875</v>
      </c>
      <c r="C48">
        <v>37.70310174049019</v>
      </c>
      <c r="D48">
        <v>991.52601441692036</v>
      </c>
      <c r="E48">
        <v>118.25788278449254</v>
      </c>
      <c r="F48">
        <v>39.072997255546404</v>
      </c>
      <c r="G48">
        <v>2191.530196030772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>
        <v>41</v>
      </c>
      <c r="B49">
        <v>108.69545275796911</v>
      </c>
      <c r="C49">
        <v>60.990777310088959</v>
      </c>
      <c r="D49">
        <v>2441.9930769260682</v>
      </c>
      <c r="E49">
        <v>41.576192214496018</v>
      </c>
      <c r="F49">
        <v>40.749160246716286</v>
      </c>
      <c r="G49">
        <v>966.88526126485851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>
        <v>42</v>
      </c>
      <c r="B50">
        <v>164.76578238658794</v>
      </c>
      <c r="C50">
        <v>62.001055861493413</v>
      </c>
      <c r="D50">
        <v>1238.3804694567716</v>
      </c>
      <c r="E50">
        <v>65.304189024005282</v>
      </c>
      <c r="F50">
        <v>59.853293799839278</v>
      </c>
      <c r="G50">
        <v>1826.1406195639408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>
        <v>43</v>
      </c>
      <c r="B51">
        <v>74.706018355810386</v>
      </c>
      <c r="C51">
        <v>62.979103017334332</v>
      </c>
      <c r="D51">
        <v>1290.0804776195578</v>
      </c>
      <c r="E51">
        <v>84.359002612955521</v>
      </c>
      <c r="F51">
        <v>69.412857085512798</v>
      </c>
      <c r="G51">
        <v>1625.4426163666847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>
        <v>44</v>
      </c>
      <c r="B52">
        <v>59.926719838756291</v>
      </c>
      <c r="C52">
        <v>73.600134482745474</v>
      </c>
      <c r="D52">
        <v>957.9866736609157</v>
      </c>
      <c r="E52">
        <v>122.9696534082009</v>
      </c>
      <c r="F52">
        <v>49.522394772175147</v>
      </c>
      <c r="G52">
        <v>995.67662540002891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>
        <v>45</v>
      </c>
      <c r="B53">
        <v>124.37050388190903</v>
      </c>
      <c r="C53">
        <v>72.690279952125096</v>
      </c>
      <c r="D53">
        <v>957.35213666944514</v>
      </c>
      <c r="E53">
        <v>109.17287465438999</v>
      </c>
      <c r="F53">
        <v>55.984095672725537</v>
      </c>
      <c r="G53">
        <v>978.73734666449798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>
        <v>46</v>
      </c>
      <c r="B54">
        <v>75.752924698593489</v>
      </c>
      <c r="C54">
        <v>74.244463729155399</v>
      </c>
      <c r="D54">
        <v>975.121419610506</v>
      </c>
      <c r="E54">
        <v>131.38434925914356</v>
      </c>
      <c r="F54">
        <v>68.037234463272839</v>
      </c>
      <c r="G54">
        <v>1169.1075592668651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>
        <v>47</v>
      </c>
      <c r="B55">
        <v>68.4301717614224</v>
      </c>
      <c r="C55">
        <v>64.03793621094232</v>
      </c>
      <c r="D55">
        <v>1661.7246509619163</v>
      </c>
      <c r="E55">
        <v>101.52617320061105</v>
      </c>
      <c r="F55">
        <v>76.037168153336538</v>
      </c>
      <c r="G55">
        <v>1955.9602883983634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>
        <v>48</v>
      </c>
      <c r="B56">
        <v>184.26510465235015</v>
      </c>
      <c r="C56">
        <v>55.884679154296471</v>
      </c>
      <c r="D56">
        <v>1528.3885262957297</v>
      </c>
      <c r="E56">
        <v>148.83792374828829</v>
      </c>
      <c r="F56">
        <v>65.788081412965553</v>
      </c>
      <c r="G56">
        <v>1383.1095492282159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>
        <v>49</v>
      </c>
      <c r="B57">
        <v>77.199555509580307</v>
      </c>
      <c r="C57">
        <v>30.798616069754637</v>
      </c>
      <c r="D57">
        <v>936.22652094084276</v>
      </c>
      <c r="E57">
        <v>73.479453159806923</v>
      </c>
      <c r="F57">
        <v>35.486539178338511</v>
      </c>
      <c r="G57">
        <v>1100.2913631411313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>
        <v>50</v>
      </c>
      <c r="B58">
        <v>111.44836189318119</v>
      </c>
      <c r="C58">
        <v>61.698478274344659</v>
      </c>
      <c r="D58">
        <v>962.02696268163879</v>
      </c>
      <c r="E58">
        <v>81.341779460974251</v>
      </c>
      <c r="F58">
        <v>18.761913060332667</v>
      </c>
      <c r="G58">
        <v>977.2198875036097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>
        <v>51</v>
      </c>
      <c r="B59">
        <v>94.984325502478228</v>
      </c>
      <c r="C59">
        <v>61.141018267685872</v>
      </c>
      <c r="D59">
        <v>1595.5379240893089</v>
      </c>
      <c r="E59">
        <v>125.61234195337019</v>
      </c>
      <c r="F59">
        <v>50.61379945648185</v>
      </c>
      <c r="G59">
        <v>1493.0151751562548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>
        <v>52</v>
      </c>
      <c r="B60">
        <v>88.435000251655183</v>
      </c>
      <c r="C60">
        <v>64.144142945840088</v>
      </c>
      <c r="D60">
        <v>1257.0694088977989</v>
      </c>
      <c r="E60">
        <v>59.599671235687232</v>
      </c>
      <c r="F60">
        <v>68.684633987968027</v>
      </c>
      <c r="G60">
        <v>1270.2157594284395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>
        <v>53</v>
      </c>
      <c r="B61">
        <v>131.87215867212601</v>
      </c>
      <c r="C61">
        <v>68.836591416811686</v>
      </c>
      <c r="D61">
        <v>1269.8414064173476</v>
      </c>
      <c r="E61">
        <v>151.73215507598471</v>
      </c>
      <c r="F61">
        <v>69.093213603402504</v>
      </c>
      <c r="G61">
        <v>950.40607673614045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>
        <v>54</v>
      </c>
      <c r="B62">
        <v>117.08678265833412</v>
      </c>
      <c r="C62">
        <v>47.209293124700935</v>
      </c>
      <c r="D62">
        <v>1133.7430859196645</v>
      </c>
      <c r="E62">
        <v>89.412705682719846</v>
      </c>
      <c r="F62">
        <v>62.456610002557198</v>
      </c>
      <c r="G62">
        <v>990.93836843897475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>
        <v>55</v>
      </c>
      <c r="B63">
        <v>112.87931077392099</v>
      </c>
      <c r="C63">
        <v>56.349889109625948</v>
      </c>
      <c r="D63">
        <v>1151.2439181951431</v>
      </c>
      <c r="E63">
        <v>85.896645053481706</v>
      </c>
      <c r="F63">
        <v>62.255235353723201</v>
      </c>
      <c r="G63">
        <v>964.37281772638983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>
        <v>56</v>
      </c>
      <c r="B64">
        <v>116.304321039294</v>
      </c>
      <c r="C64">
        <v>41.415384958148131</v>
      </c>
      <c r="D64">
        <v>941.6887370919884</v>
      </c>
      <c r="E64">
        <v>128.65548168448623</v>
      </c>
      <c r="F64">
        <v>46.753358865618821</v>
      </c>
      <c r="G64">
        <v>1371.1230438744312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>
        <v>57</v>
      </c>
      <c r="B65">
        <v>72.964029926964386</v>
      </c>
      <c r="C65">
        <v>67.53722853996338</v>
      </c>
      <c r="D65">
        <v>1775.1742582253555</v>
      </c>
      <c r="E65">
        <v>104.1814945215972</v>
      </c>
      <c r="F65">
        <v>51.192876931028884</v>
      </c>
      <c r="G65">
        <v>1072.1531264758028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>
        <v>58</v>
      </c>
      <c r="B66">
        <v>141.4263680759687</v>
      </c>
      <c r="C66">
        <v>23.317946657924075</v>
      </c>
      <c r="D66">
        <v>948.31614653424674</v>
      </c>
      <c r="E66">
        <v>89.797763172972907</v>
      </c>
      <c r="F66">
        <v>77.019099047141879</v>
      </c>
      <c r="G66">
        <v>1120.9544392467633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>
        <v>59</v>
      </c>
      <c r="B67">
        <v>48.642505360584174</v>
      </c>
      <c r="C67">
        <v>46.559873157033394</v>
      </c>
      <c r="D67">
        <v>983.03656115504407</v>
      </c>
      <c r="E67">
        <v>97.629218782904047</v>
      </c>
      <c r="F67">
        <v>60.468429413122379</v>
      </c>
      <c r="G67">
        <v>1231.784387194512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>
        <v>60</v>
      </c>
      <c r="B68">
        <v>84.227188187031871</v>
      </c>
      <c r="C68">
        <v>76.117036338395536</v>
      </c>
      <c r="D68">
        <v>1294.6486271400108</v>
      </c>
      <c r="E68">
        <v>139.03226906738982</v>
      </c>
      <c r="F68">
        <v>55.232378629973013</v>
      </c>
      <c r="G68">
        <v>955.35257526751354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>
        <v>61</v>
      </c>
      <c r="B69">
        <v>85.054469282801463</v>
      </c>
      <c r="C69">
        <v>39.869167867220618</v>
      </c>
      <c r="D69">
        <v>1469.9342043928871</v>
      </c>
      <c r="E69">
        <v>87.882080106430934</v>
      </c>
      <c r="F69">
        <v>57.264338955597943</v>
      </c>
      <c r="G69">
        <v>988.8878518615544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>
        <v>62</v>
      </c>
      <c r="B70">
        <v>177.97417098828603</v>
      </c>
      <c r="C70">
        <v>61.476196587708991</v>
      </c>
      <c r="D70">
        <v>960.006542583449</v>
      </c>
      <c r="E70">
        <v>111.30375316298191</v>
      </c>
      <c r="F70">
        <v>31.910740676470152</v>
      </c>
      <c r="G70">
        <v>1355.0562557194833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>
        <v>63</v>
      </c>
      <c r="B71">
        <v>131.49984763827348</v>
      </c>
      <c r="C71">
        <v>79.592790937982073</v>
      </c>
      <c r="D71">
        <v>1320.0380608037324</v>
      </c>
      <c r="E71">
        <v>190.88261566861794</v>
      </c>
      <c r="F71">
        <v>59.023205887068912</v>
      </c>
      <c r="G71">
        <v>997.88047828236859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A72">
        <v>64</v>
      </c>
      <c r="B72">
        <v>122.0736179924706</v>
      </c>
      <c r="C72">
        <v>62.746895643095215</v>
      </c>
      <c r="D72">
        <v>979.04257658110305</v>
      </c>
      <c r="E72">
        <v>52.928541184118295</v>
      </c>
      <c r="F72">
        <v>72.554327464355254</v>
      </c>
      <c r="G72">
        <v>1152.7458056134965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>
        <v>65</v>
      </c>
      <c r="B73">
        <v>124.88868200929122</v>
      </c>
      <c r="C73">
        <v>64.606603602296573</v>
      </c>
      <c r="D73">
        <v>966.49265359450783</v>
      </c>
      <c r="E73">
        <v>71.711027020571024</v>
      </c>
      <c r="F73">
        <v>52.602201384888708</v>
      </c>
      <c r="G73">
        <v>1083.4101085288414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>
        <v>66</v>
      </c>
      <c r="B74">
        <v>89.256510767534792</v>
      </c>
      <c r="C74">
        <v>43.570709058491239</v>
      </c>
      <c r="D74">
        <v>984.75585201955244</v>
      </c>
      <c r="E74">
        <v>88.553959806512793</v>
      </c>
      <c r="F74">
        <v>63.432541725830895</v>
      </c>
      <c r="G74">
        <v>985.20015153825045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>
        <v>67</v>
      </c>
      <c r="B75">
        <v>71.347542736724932</v>
      </c>
      <c r="C75">
        <v>83.848274425546492</v>
      </c>
      <c r="D75">
        <v>903.82719436768502</v>
      </c>
      <c r="E75">
        <v>172.03370918167789</v>
      </c>
      <c r="F75">
        <v>71.818965379323771</v>
      </c>
      <c r="G75">
        <v>1505.0015234652813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>
        <v>68</v>
      </c>
      <c r="B76">
        <v>102.68143155068765</v>
      </c>
      <c r="C76">
        <v>18.88818003520278</v>
      </c>
      <c r="D76">
        <v>940.03873179740879</v>
      </c>
      <c r="E76">
        <v>62.131344076774418</v>
      </c>
      <c r="F76">
        <v>38.144769758505255</v>
      </c>
      <c r="G76">
        <v>969.73993427992912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>
        <v>69</v>
      </c>
      <c r="B77">
        <v>95.961330253599584</v>
      </c>
      <c r="C77">
        <v>75.172095675132979</v>
      </c>
      <c r="D77">
        <v>931.78707032162026</v>
      </c>
      <c r="E77">
        <v>188.35325288452054</v>
      </c>
      <c r="F77">
        <v>74.419684024854675</v>
      </c>
      <c r="G77">
        <v>1345.0060090343768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>
        <v>70</v>
      </c>
      <c r="B78">
        <v>105.79774007459214</v>
      </c>
      <c r="C78">
        <v>70.837682305068029</v>
      </c>
      <c r="D78">
        <v>977.73384246873184</v>
      </c>
      <c r="E78">
        <v>56.064870547394399</v>
      </c>
      <c r="F78">
        <v>58.421679907097612</v>
      </c>
      <c r="G78">
        <v>987.05419528747086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>
        <v>71</v>
      </c>
      <c r="B79">
        <v>175.72446501564536</v>
      </c>
      <c r="C79">
        <v>71.513650579154444</v>
      </c>
      <c r="D79">
        <v>1354.008566856688</v>
      </c>
      <c r="E79">
        <v>99.672862700777301</v>
      </c>
      <c r="F79">
        <v>66.602649365369572</v>
      </c>
      <c r="G79">
        <v>979.7902290574782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>
        <v>72</v>
      </c>
      <c r="B80">
        <v>89.875963822847496</v>
      </c>
      <c r="C80">
        <v>58.225244542520251</v>
      </c>
      <c r="D80">
        <v>950.38923665991126</v>
      </c>
      <c r="E80">
        <v>65.944159075338348</v>
      </c>
      <c r="F80">
        <v>64.052032864610013</v>
      </c>
      <c r="G80">
        <v>1136.5829504221017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>
        <v>73</v>
      </c>
      <c r="B81">
        <v>66.987889969013381</v>
      </c>
      <c r="C81">
        <v>68.236707547936675</v>
      </c>
      <c r="D81">
        <v>980.06222354922045</v>
      </c>
      <c r="E81">
        <v>96.069089921291408</v>
      </c>
      <c r="F81">
        <v>66.147375541543624</v>
      </c>
      <c r="G81">
        <v>2212.2640180835156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>
        <v>74</v>
      </c>
      <c r="B82">
        <v>150.74925063876094</v>
      </c>
      <c r="C82">
        <v>70.332109138415888</v>
      </c>
      <c r="D82">
        <v>873.90588753040595</v>
      </c>
      <c r="E82">
        <v>69.553062221955827</v>
      </c>
      <c r="F82">
        <v>74.277347774462854</v>
      </c>
      <c r="G82">
        <v>1847.6487959559736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>
        <v>75</v>
      </c>
      <c r="B83">
        <v>142.8444043035725</v>
      </c>
      <c r="C83">
        <v>34.556534856822566</v>
      </c>
      <c r="D83">
        <v>986.29993286378578</v>
      </c>
      <c r="E83">
        <v>95.131477512970804</v>
      </c>
      <c r="F83">
        <v>75.37210292179725</v>
      </c>
      <c r="G83">
        <v>992.74334351425034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>
        <v>76</v>
      </c>
      <c r="B84">
        <v>70.521405966922543</v>
      </c>
      <c r="C84">
        <v>48.489359509826073</v>
      </c>
      <c r="D84">
        <v>914.26403797713499</v>
      </c>
      <c r="E84">
        <v>101.0854589219413</v>
      </c>
      <c r="F84">
        <v>60.993119518865925</v>
      </c>
      <c r="G84">
        <v>985.98252729317744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>
        <v>77</v>
      </c>
      <c r="B85">
        <v>115.05489775907</v>
      </c>
      <c r="C85">
        <v>73.4065813841557</v>
      </c>
      <c r="D85">
        <v>1386.7674914545773</v>
      </c>
      <c r="E85">
        <v>146.16090445170144</v>
      </c>
      <c r="F85">
        <v>43.519085248217799</v>
      </c>
      <c r="G85">
        <v>960.52620740232612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>
        <v>78</v>
      </c>
      <c r="B86">
        <v>81.639520162138609</v>
      </c>
      <c r="C86">
        <v>42.507202938868879</v>
      </c>
      <c r="D86">
        <v>928.51484634889232</v>
      </c>
      <c r="E86">
        <v>117.87415250570521</v>
      </c>
      <c r="F86">
        <v>54.603490691101108</v>
      </c>
      <c r="G86">
        <v>996.28551852856674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>
        <v>79</v>
      </c>
      <c r="B87">
        <v>91.008627926390119</v>
      </c>
      <c r="C87">
        <v>59.857209177048894</v>
      </c>
      <c r="D87">
        <v>1037.5019288846033</v>
      </c>
      <c r="E87">
        <v>216.24076984762647</v>
      </c>
      <c r="F87">
        <v>56.733240387005786</v>
      </c>
      <c r="G87">
        <v>1051.5256979106198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>
      <c r="A88">
        <v>80</v>
      </c>
      <c r="B88">
        <v>88.00849286901979</v>
      </c>
      <c r="C88">
        <v>46.427075102225373</v>
      </c>
      <c r="D88">
        <v>963.31778933881697</v>
      </c>
      <c r="E88">
        <v>76.00904981762433</v>
      </c>
      <c r="F88">
        <v>32.975525036452339</v>
      </c>
      <c r="G88">
        <v>1592.8129639244214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>
        <v>81</v>
      </c>
      <c r="B89">
        <v>199.1825469938295</v>
      </c>
      <c r="C89">
        <v>49.549561745931953</v>
      </c>
      <c r="D89">
        <v>992.66931318698767</v>
      </c>
      <c r="E89">
        <v>82.590564902242591</v>
      </c>
      <c r="F89">
        <v>53.484566659517903</v>
      </c>
      <c r="G89">
        <v>1567.6201339260629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>
        <v>82</v>
      </c>
      <c r="B90">
        <v>94.854503310886486</v>
      </c>
      <c r="C90">
        <v>36.537226273168088</v>
      </c>
      <c r="D90">
        <v>998.92138350702726</v>
      </c>
      <c r="E90">
        <v>91.620460204605862</v>
      </c>
      <c r="F90">
        <v>79.048747800503648</v>
      </c>
      <c r="G90">
        <v>954.26402665285366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>
        <v>83</v>
      </c>
      <c r="B91">
        <v>161.0761117413592</v>
      </c>
      <c r="C91">
        <v>69.75657845651854</v>
      </c>
      <c r="D91">
        <v>1062.5789484034408</v>
      </c>
      <c r="E91">
        <v>159.74191395568914</v>
      </c>
      <c r="F91">
        <v>67.276865278091009</v>
      </c>
      <c r="G91">
        <v>963.32261674540769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>
        <v>84</v>
      </c>
      <c r="B92">
        <v>93.281598468594026</v>
      </c>
      <c r="C92">
        <v>50.166722263018272</v>
      </c>
      <c r="D92">
        <v>969.86636406028572</v>
      </c>
      <c r="E92">
        <v>219.37969348095993</v>
      </c>
      <c r="F92">
        <v>84.442574252914838</v>
      </c>
      <c r="G92">
        <v>981.93148259091902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>
        <v>85</v>
      </c>
      <c r="B93">
        <v>79.006654152532008</v>
      </c>
      <c r="C93">
        <v>59.095648203969617</v>
      </c>
      <c r="D93">
        <v>991.01524299933533</v>
      </c>
      <c r="E93">
        <v>162.14841108981105</v>
      </c>
      <c r="F93">
        <v>64.678688980847653</v>
      </c>
      <c r="G93">
        <v>942.51515852177999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>
        <v>86</v>
      </c>
      <c r="B94">
        <v>129.26050241369592</v>
      </c>
      <c r="C94">
        <v>66.539829230502221</v>
      </c>
      <c r="D94">
        <v>1201.3107163010434</v>
      </c>
      <c r="E94">
        <v>106.10285555561663</v>
      </c>
      <c r="F94">
        <v>64.200869317799928</v>
      </c>
      <c r="G94">
        <v>904.81821415434138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>
        <v>87</v>
      </c>
      <c r="B95">
        <v>154.70187590884063</v>
      </c>
      <c r="C95">
        <v>57.401917946037031</v>
      </c>
      <c r="D95">
        <v>1040.3811595000195</v>
      </c>
      <c r="E95">
        <v>90.493369002235781</v>
      </c>
      <c r="F95">
        <v>65.153433415648621</v>
      </c>
      <c r="G95">
        <v>976.15367935859854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>
        <v>88</v>
      </c>
      <c r="B96">
        <v>97.041854874925406</v>
      </c>
      <c r="C96">
        <v>63.647375148637643</v>
      </c>
      <c r="D96">
        <v>1550.7849955675756</v>
      </c>
      <c r="E96">
        <v>92.815345943538105</v>
      </c>
      <c r="F96">
        <v>14.657027355127921</v>
      </c>
      <c r="G96">
        <v>1705.300277552127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>
        <v>89</v>
      </c>
      <c r="B97">
        <v>99.758221786874827</v>
      </c>
      <c r="C97">
        <v>67.881657949614777</v>
      </c>
      <c r="D97">
        <v>1117.5188197243338</v>
      </c>
      <c r="E97">
        <v>130.26518063263643</v>
      </c>
      <c r="F97">
        <v>58.469027837126717</v>
      </c>
      <c r="G97">
        <v>881.43848856980605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>
        <v>90</v>
      </c>
      <c r="B98">
        <v>134.48091805831245</v>
      </c>
      <c r="C98">
        <v>72.074349867198634</v>
      </c>
      <c r="D98">
        <v>1185.4876841017726</v>
      </c>
      <c r="E98">
        <v>83.868217815759621</v>
      </c>
      <c r="F98">
        <v>41.575110892048258</v>
      </c>
      <c r="G98">
        <v>1248.3895333157241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>
        <v>91</v>
      </c>
      <c r="B99">
        <v>189.57063226398515</v>
      </c>
      <c r="C99">
        <v>32.523427261376298</v>
      </c>
      <c r="D99">
        <v>2060.2544213621372</v>
      </c>
      <c r="E99">
        <v>126.42447220119067</v>
      </c>
      <c r="F99">
        <v>60.193920564268268</v>
      </c>
      <c r="G99">
        <v>933.66770039638971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>
        <v>92</v>
      </c>
      <c r="B100">
        <v>92.099713067851297</v>
      </c>
      <c r="C100">
        <v>52.885973487084144</v>
      </c>
      <c r="D100">
        <v>922.61451900608733</v>
      </c>
      <c r="E100">
        <v>198.9931562791223</v>
      </c>
      <c r="F100">
        <v>31.249645178369963</v>
      </c>
      <c r="G100">
        <v>925.37210893973986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>
        <v>93</v>
      </c>
      <c r="B101">
        <v>211.63771880103312</v>
      </c>
      <c r="C101">
        <v>63.260572640244398</v>
      </c>
      <c r="D101">
        <v>984.22248098197144</v>
      </c>
      <c r="E101">
        <v>111.65705641117327</v>
      </c>
      <c r="F101">
        <v>67.573185091185366</v>
      </c>
      <c r="G101">
        <v>958.75240694342244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>
        <v>94</v>
      </c>
      <c r="B102">
        <v>109.33717723342129</v>
      </c>
      <c r="C102">
        <v>48.203523426486093</v>
      </c>
      <c r="D102">
        <v>921.65657488247768</v>
      </c>
      <c r="E102">
        <v>143.68028703285444</v>
      </c>
      <c r="F102">
        <v>24.602077542145654</v>
      </c>
      <c r="G102">
        <v>1005.6541438823725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>
        <v>95</v>
      </c>
      <c r="B103">
        <v>100.23170891956471</v>
      </c>
      <c r="C103">
        <v>66.359824949109068</v>
      </c>
      <c r="D103">
        <v>2024.8139747719231</v>
      </c>
      <c r="E103">
        <v>75.231752254891731</v>
      </c>
      <c r="F103">
        <v>50.08626926702992</v>
      </c>
      <c r="G103">
        <v>1017.5736256111198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>
        <v>96</v>
      </c>
      <c r="B104">
        <v>127.57648398871345</v>
      </c>
      <c r="C104">
        <v>66.021677882792503</v>
      </c>
      <c r="D104">
        <v>989.52014507611443</v>
      </c>
      <c r="E104">
        <v>103.51825246029213</v>
      </c>
      <c r="F104">
        <v>73.373360565600578</v>
      </c>
      <c r="G104">
        <v>1413.0264661775614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>
        <v>97</v>
      </c>
      <c r="B105">
        <v>63.298586593199332</v>
      </c>
      <c r="C105">
        <v>7.2771906903407384</v>
      </c>
      <c r="D105">
        <v>1629.4564703448868</v>
      </c>
      <c r="E105">
        <v>93.256463420182953</v>
      </c>
      <c r="F105">
        <v>70.222394053313621</v>
      </c>
      <c r="G105">
        <v>1449.185213368818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>
        <v>98</v>
      </c>
      <c r="B106">
        <v>83.343073996356196</v>
      </c>
      <c r="C106">
        <v>26.617314401782714</v>
      </c>
      <c r="D106">
        <v>1337.3167405893439</v>
      </c>
      <c r="E106">
        <v>106.76142336251264</v>
      </c>
      <c r="F106">
        <v>63.13904194491576</v>
      </c>
      <c r="G106">
        <v>897.73116797647322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>
        <v>99</v>
      </c>
      <c r="B107">
        <v>101.91023959117531</v>
      </c>
      <c r="C107">
        <v>78.028796846286411</v>
      </c>
      <c r="D107">
        <v>910.59235424670476</v>
      </c>
      <c r="E107">
        <v>99.01013837151369</v>
      </c>
      <c r="F107">
        <v>37.647872559015639</v>
      </c>
      <c r="G107">
        <v>1028.9034663299435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>
        <v>100</v>
      </c>
      <c r="B108">
        <v>157.18121426626453</v>
      </c>
      <c r="C108">
        <v>77.120542488380806</v>
      </c>
      <c r="D108">
        <v>981.48467190978761</v>
      </c>
      <c r="E108">
        <v>140.72268990912096</v>
      </c>
      <c r="F108">
        <v>36.723748038809539</v>
      </c>
      <c r="G108">
        <v>935.71651774176303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t="s">
        <v>34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t="s">
        <v>35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t="s">
        <v>36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t="s">
        <v>37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t="s">
        <v>38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t="s">
        <v>39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t="s">
        <v>40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t="s">
        <v>41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t="s">
        <v>42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t="s">
        <v>43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8:2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8:2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8:2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8:2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8:2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8:2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8: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8:2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8:2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8:2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8:2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8:2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8:2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8:2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8:2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8:2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8:2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8:2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8:2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8:2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8:2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8:2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8:2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8:2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8:2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8:2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8:2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8:2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8:2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8:2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8:2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8:2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8:2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8:2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8:2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8:2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8:2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8:2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8:2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8:2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8:2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8:2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8:2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8:2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8:2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8:2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8:2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8:2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8: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8:2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8:2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8:2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8:2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8:2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8:2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8:2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8:2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8:2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8:2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8:2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8:2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8:2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8:2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8:2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8:2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8:2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8:2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8:2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8:2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8:2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8:2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8:2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8:2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8:2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8:2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8:2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8:2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8:2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8:2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8:2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8:2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8:2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8:2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8:2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8:2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8:2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8:2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8:2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8:2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8:2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8:2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8:2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8:2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8:2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8:2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8:2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8:2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8:2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8:2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8:2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8:2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8:2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8:2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8:2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8:2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8:2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8:2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8:2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8:2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8:2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8:2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8:2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8:2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8:2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8:2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8:2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8:2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8:2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8:2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8:2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8:2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8:2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8:2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8:2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8:2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8:2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8:2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8:2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8:2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8:2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8:2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8:2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8:2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8:2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8:2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8:2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8:2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8:2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8:2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8:2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8:2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8:2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8:2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8:2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8:2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8:2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8:2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8:2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8:2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8:2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8:2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8:2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8:2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8:2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8:2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8:2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8:2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8:2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8:2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8:2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8:2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8:2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8:2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8:2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8:2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8:2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8:2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8:2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8:2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8:2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8:2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8:2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8:2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8:2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8:2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8:2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8:2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8:2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8:2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8:2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8:2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8:2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8:2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8:2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8:2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8:2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8:2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8:2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8:2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8:2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8:2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8:2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8:2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8:2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8:2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8:2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8:2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8:2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8:2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8:2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8:2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8:2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8:2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8:2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8:2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8:2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8:2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8:2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8:2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8:2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8:2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8:2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8:2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8:2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8:2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8:2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8:2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8:2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8:2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8:2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8:2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8:2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8:2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8:2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8:2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8:2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8:2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8:2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8:2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8:2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8:2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8:2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8:2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8:2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8:2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8:2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8:2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8:2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8:2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8:2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8:2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8:2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8:2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8:2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8:2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8:2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8:2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8:2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8:2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8:2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8:2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8:2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8:2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8:2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8:2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8:2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8:2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8:2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8:2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8:2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8:2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8:2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8:2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8:2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8:2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8:2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8:2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8:2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8:2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8:2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8:2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8:2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8:2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8:2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8:2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8:2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8:2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8:2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8:2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8:2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8:2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8:2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8:2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8:2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8:2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8:2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8:2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8:2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8:2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8:2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8:2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8:2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8:2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8:2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8:2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8:2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8:2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8:2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8:2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8:2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8:2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8:2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8:2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8:2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8:2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8:2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8:2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8:2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8:2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8:2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8:2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8:2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8:2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8:2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8:2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8:2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8:2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8:2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8:2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8:2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8:2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8:2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8:2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8:2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8:2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8:2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8:2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8:2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8:2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8:2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8:2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8:2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8:2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8:2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8:2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8:2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8:2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8:2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8:2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8:2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8:2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8:2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8:2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8:2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8:2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8:2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8:2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8:2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8:2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8:2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8:2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8:2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8:2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8:2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8:2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8:2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8:2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8:2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8:2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8:2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8:2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8:2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8:2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8:2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8:2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8:2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8:2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8:2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8:2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8:2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8:2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8:2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8:2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8:2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8:2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8:2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8:2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8:2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8:2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8:2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</sheetData>
  <sheetCalcPr fullCalcOnLoad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SimData</vt:lpstr>
      <vt:lpstr>Sheet1!Print_Area</vt:lpstr>
    </vt:vector>
  </TitlesOfParts>
  <Company>Texas A&amp;M University /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James Richardson</dc:creator>
  <cp:lastModifiedBy>James W. Richardson</cp:lastModifiedBy>
  <cp:lastPrinted>2001-08-25T23:02:07Z</cp:lastPrinted>
  <dcterms:created xsi:type="dcterms:W3CDTF">1998-09-27T21:53:54Z</dcterms:created>
  <dcterms:modified xsi:type="dcterms:W3CDTF">2011-02-07T04:25:28Z</dcterms:modified>
</cp:coreProperties>
</file>