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400" windowHeight="7110"/>
  </bookViews>
  <sheets>
    <sheet name="Sheet1" sheetId="1" r:id="rId1"/>
  </sheets>
  <definedNames>
    <definedName name="_xlnm.Print_Area" localSheetId="0">Sheet1!$A$17:$F$31</definedName>
  </definedNames>
  <calcPr calcId="125725"/>
</workbook>
</file>

<file path=xl/calcChain.xml><?xml version="1.0" encoding="utf-8"?>
<calcChain xmlns="http://schemas.openxmlformats.org/spreadsheetml/2006/main">
  <c r="A45" i="1"/>
  <c r="A46"/>
  <c r="A47"/>
  <c r="A48"/>
  <c r="A44"/>
  <c r="L78"/>
  <c r="L79" s="1"/>
  <c r="L77"/>
  <c r="L73"/>
  <c r="L74"/>
  <c r="L81" s="1"/>
  <c r="D80"/>
  <c r="E80" s="1"/>
  <c r="K78"/>
  <c r="K79" s="1"/>
  <c r="K77"/>
  <c r="K73"/>
  <c r="K74" s="1"/>
  <c r="K81" s="1"/>
  <c r="J78"/>
  <c r="J79" s="1"/>
  <c r="J77"/>
  <c r="J73"/>
  <c r="J74" s="1"/>
  <c r="J81" s="1"/>
  <c r="I78"/>
  <c r="I79" s="1"/>
  <c r="I77"/>
  <c r="I73"/>
  <c r="I74" s="1"/>
  <c r="I81" s="1"/>
  <c r="H78"/>
  <c r="H79" s="1"/>
  <c r="H77"/>
  <c r="H73"/>
  <c r="H74" s="1"/>
  <c r="H81" s="1"/>
  <c r="G78"/>
  <c r="G79" s="1"/>
  <c r="G77"/>
  <c r="G73"/>
  <c r="G74" s="1"/>
  <c r="G81" s="1"/>
  <c r="F78"/>
  <c r="F79" s="1"/>
  <c r="F77"/>
  <c r="F73"/>
  <c r="F74" s="1"/>
  <c r="F81" s="1"/>
  <c r="E78"/>
  <c r="E79" s="1"/>
  <c r="E77"/>
  <c r="E73"/>
  <c r="E74" s="1"/>
  <c r="E81" s="1"/>
  <c r="D78"/>
  <c r="D79" s="1"/>
  <c r="D77"/>
  <c r="D73"/>
  <c r="D74" s="1"/>
  <c r="D81" s="1"/>
  <c r="D83"/>
  <c r="C78"/>
  <c r="C79" s="1"/>
  <c r="C77"/>
  <c r="C73"/>
  <c r="C74" s="1"/>
  <c r="C81" s="1"/>
  <c r="C83"/>
  <c r="D44"/>
  <c r="D45" s="1"/>
  <c r="D46" s="1"/>
  <c r="D47" s="1"/>
  <c r="D48" s="1"/>
  <c r="K14"/>
  <c r="K32" s="1"/>
  <c r="J14"/>
  <c r="J32" s="1"/>
  <c r="I14"/>
  <c r="I32" s="1"/>
  <c r="H14"/>
  <c r="H32" s="1"/>
  <c r="G14"/>
  <c r="G32" s="1"/>
  <c r="F14"/>
  <c r="F32" s="1"/>
  <c r="E14"/>
  <c r="E32" s="1"/>
  <c r="D14"/>
  <c r="D32" s="1"/>
  <c r="C14"/>
  <c r="C32" s="1"/>
  <c r="B14"/>
  <c r="B32" s="1"/>
  <c r="K31"/>
  <c r="J31"/>
  <c r="I31"/>
  <c r="H31"/>
  <c r="G31"/>
  <c r="F31"/>
  <c r="E31"/>
  <c r="D31"/>
  <c r="C31"/>
  <c r="B31"/>
  <c r="A1"/>
  <c r="C35" l="1"/>
  <c r="C33"/>
  <c r="C34"/>
  <c r="G35"/>
  <c r="G33"/>
  <c r="G34"/>
  <c r="K35"/>
  <c r="K33"/>
  <c r="K34"/>
  <c r="B34"/>
  <c r="B35"/>
  <c r="B33"/>
  <c r="F34"/>
  <c r="F36" s="1"/>
  <c r="F35"/>
  <c r="F33"/>
  <c r="J34"/>
  <c r="J36" s="1"/>
  <c r="J35"/>
  <c r="J33"/>
  <c r="E83"/>
  <c r="F80"/>
  <c r="E35"/>
  <c r="E34"/>
  <c r="E33"/>
  <c r="I35"/>
  <c r="I34"/>
  <c r="I33"/>
  <c r="D34"/>
  <c r="D35"/>
  <c r="D33"/>
  <c r="H34"/>
  <c r="H35"/>
  <c r="H33"/>
  <c r="E84"/>
  <c r="C84"/>
  <c r="D84"/>
  <c r="D87" l="1"/>
  <c r="D91"/>
  <c r="D89"/>
  <c r="D88"/>
  <c r="D86"/>
  <c r="D92" s="1"/>
  <c r="D94" s="1"/>
  <c r="D90"/>
  <c r="G80"/>
  <c r="F83"/>
  <c r="F84" s="1"/>
  <c r="E87"/>
  <c r="E91"/>
  <c r="E86"/>
  <c r="E89"/>
  <c r="E88"/>
  <c r="E90"/>
  <c r="C87"/>
  <c r="C91"/>
  <c r="C89"/>
  <c r="C88"/>
  <c r="C86"/>
  <c r="C90"/>
  <c r="I36"/>
  <c r="K36"/>
  <c r="H36"/>
  <c r="E36"/>
  <c r="B36"/>
  <c r="G36"/>
  <c r="D36"/>
  <c r="C36"/>
  <c r="H80" l="1"/>
  <c r="G83"/>
  <c r="G84" s="1"/>
  <c r="C92"/>
  <c r="C94" s="1"/>
  <c r="E92"/>
  <c r="E94" s="1"/>
  <c r="F87"/>
  <c r="F91"/>
  <c r="F90"/>
  <c r="F89"/>
  <c r="F88"/>
  <c r="F86"/>
  <c r="G87" l="1"/>
  <c r="G91"/>
  <c r="G86"/>
  <c r="G89"/>
  <c r="G88"/>
  <c r="G90"/>
  <c r="I80"/>
  <c r="H83"/>
  <c r="H84" s="1"/>
  <c r="F92"/>
  <c r="F94" s="1"/>
  <c r="H87" l="1"/>
  <c r="H91"/>
  <c r="H90"/>
  <c r="H89"/>
  <c r="H88"/>
  <c r="H86"/>
  <c r="I83"/>
  <c r="I84" s="1"/>
  <c r="J80"/>
  <c r="G92"/>
  <c r="G94" s="1"/>
  <c r="I87" l="1"/>
  <c r="I91"/>
  <c r="I86"/>
  <c r="I90"/>
  <c r="I89"/>
  <c r="I88"/>
  <c r="K80"/>
  <c r="J83"/>
  <c r="J84" s="1"/>
  <c r="H92"/>
  <c r="H94" s="1"/>
  <c r="I92" l="1"/>
  <c r="I94" s="1"/>
  <c r="L80"/>
  <c r="L83" s="1"/>
  <c r="L84" s="1"/>
  <c r="K83"/>
  <c r="K84" s="1"/>
  <c r="J87"/>
  <c r="J91"/>
  <c r="J86"/>
  <c r="J92" s="1"/>
  <c r="J94" s="1"/>
  <c r="J90"/>
  <c r="J89"/>
  <c r="J88"/>
  <c r="L87" l="1"/>
  <c r="L91"/>
  <c r="L90"/>
  <c r="L88"/>
  <c r="L86"/>
  <c r="L92" s="1"/>
  <c r="L94" s="1"/>
  <c r="L89"/>
  <c r="K87"/>
  <c r="K91"/>
  <c r="K86"/>
  <c r="K92" s="1"/>
  <c r="K94" s="1"/>
  <c r="K90"/>
  <c r="K89"/>
  <c r="K88"/>
</calcChain>
</file>

<file path=xl/sharedStrings.xml><?xml version="1.0" encoding="utf-8"?>
<sst xmlns="http://schemas.openxmlformats.org/spreadsheetml/2006/main" count="101" uniqueCount="77">
  <si>
    <t>Net Cash Income</t>
  </si>
  <si>
    <t>Depreciation</t>
  </si>
  <si>
    <t>Taxable Income</t>
  </si>
  <si>
    <t>Taxable income Over--</t>
  </si>
  <si>
    <t>But Not</t>
  </si>
  <si>
    <t>Base Tax</t>
  </si>
  <si>
    <t>Marginal</t>
  </si>
  <si>
    <t>Total Taxes</t>
  </si>
  <si>
    <t>Over--</t>
  </si>
  <si>
    <t>is:</t>
  </si>
  <si>
    <t>Tax Rate</t>
  </si>
  <si>
    <t>Minimum Inc.</t>
  </si>
  <si>
    <t>Tax Base</t>
  </si>
  <si>
    <t>Taxes Due</t>
  </si>
  <si>
    <t>James W. Richardson</t>
  </si>
  <si>
    <t>of--</t>
  </si>
  <si>
    <t>Other Deductions</t>
  </si>
  <si>
    <t>Table 1.  Calculate Federal Income Taxes</t>
  </si>
  <si>
    <t>Table 2.  Income Tax Schedule for a Corporation Uses Taxable Income in Table 1</t>
  </si>
  <si>
    <t>Lower Bound</t>
  </si>
  <si>
    <t>Upper Bound</t>
  </si>
  <si>
    <t>Base Tax Due</t>
  </si>
  <si>
    <t xml:space="preserve">Effective Rate for </t>
  </si>
  <si>
    <t>Self Employment Tax Rate</t>
  </si>
  <si>
    <t>Max Income Subject to S/E Tax</t>
  </si>
  <si>
    <t>Medicare Tax Rate</t>
  </si>
  <si>
    <t>Constant Fraction</t>
  </si>
  <si>
    <t>Gross Income = Net farm Earned Income + off farm incomes + dividends + interest Earnings on cash reserves</t>
  </si>
  <si>
    <t>Gross Income &gt; or = zero FOR TAX PURPOSES IT IS ALWAYS POSITIVE</t>
  </si>
  <si>
    <t>Calculate Taxes for an individual family filing jointly.</t>
  </si>
  <si>
    <t>Medicare Taxes</t>
  </si>
  <si>
    <t>Social Security Taxes</t>
  </si>
  <si>
    <t>Bracket 1</t>
  </si>
  <si>
    <t>Bracket 2</t>
  </si>
  <si>
    <t>Bracket 3</t>
  </si>
  <si>
    <t>Bracket 4</t>
  </si>
  <si>
    <t>Bracket 5</t>
  </si>
  <si>
    <t>Adjusted Gross Income = Gross Income - Half Self Employment Tax - Medical Insurance Deduction from the Base worksheet</t>
  </si>
  <si>
    <t>Adjusted Gross Income</t>
  </si>
  <si>
    <t>Standard Deduction by Year</t>
  </si>
  <si>
    <t>Total Personal Exemption</t>
  </si>
  <si>
    <t>Personal Exemptions</t>
  </si>
  <si>
    <t>Greater of Standard or Itemized</t>
  </si>
  <si>
    <t>Total Federal Income Taxes</t>
  </si>
  <si>
    <t>Total Income, Med., Self Emp Tax</t>
  </si>
  <si>
    <t>Table 3. Sole Proprietor Income Tax Calculations</t>
  </si>
  <si>
    <t>Calculate the income taxes using VLOOKUP to find values in the tax schedule</t>
  </si>
  <si>
    <t>No of Income Tax Exemptions</t>
  </si>
  <si>
    <t>How to Calculate Self-Employment Taxes</t>
  </si>
  <si>
    <t>How to Calculate Medicare Insurance Taxes</t>
  </si>
  <si>
    <t>Assumed Personal Itemized Deductions</t>
  </si>
  <si>
    <t>Soc Sec &amp; Medicare</t>
  </si>
  <si>
    <t>Self-Employment and Medicare Taxes</t>
  </si>
  <si>
    <t>The Formulas for Calculating Adjusted Gross Income</t>
  </si>
  <si>
    <t>Chapter 13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</si>
  <si>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</si>
  <si>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</si>
  <si>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</si>
  <si>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</si>
  <si>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</si>
  <si>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</si>
  <si>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</si>
  <si>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</si>
  <si>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</si>
  <si>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</si>
  <si>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Personal Exemption per exemption claimed</t>
  </si>
  <si>
    <t>Federal Income Taxes Due</t>
  </si>
  <si>
    <t xml:space="preserve">Gross Income </t>
  </si>
  <si>
    <t>Assume that net cash income and depreciation is calculated elsewhere.</t>
  </si>
  <si>
    <t>Personal deduction</t>
  </si>
  <si>
    <t>IF(gross income * constant ) &gt; 68000, {(0.9235 * Gross Income) - 68000 * 0.029},   else pay zero</t>
  </si>
  <si>
    <t>=(IF(gross income * 0.9235) &gt; 68000 then 68000* 0.153 * 0.9235</t>
  </si>
  <si>
    <t>=(IF(gross income * 0.9235) &lt; 68000 then gross income * 0.9235 * 0.153</t>
  </si>
  <si>
    <t>Bracket 6</t>
  </si>
  <si>
    <t>Your Values Here &gt;&gt;&gt;</t>
  </si>
  <si>
    <t xml:space="preserve">Federal Income Tax Schedule for 2007 and Other Tax Values in Bold </t>
  </si>
  <si>
    <t>© 2011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</si>
</sst>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_);\(#,##0.000\)"/>
    <numFmt numFmtId="165" formatCode="_(* #,##0_);_(* \(#,##0\);_(* &quot;-&quot;??_);_(@_)"/>
  </numFmts>
  <fonts count="8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NumberFormat="1" applyFont="1"/>
    <xf numFmtId="0" fontId="2" fillId="0" borderId="1" xfId="0" applyNumberFormat="1" applyFont="1" applyBorder="1"/>
    <xf numFmtId="37" fontId="2" fillId="0" borderId="0" xfId="0" applyNumberFormat="1" applyFont="1"/>
    <xf numFmtId="0" fontId="2" fillId="0" borderId="2" xfId="0" applyNumberFormat="1" applyFont="1" applyBorder="1"/>
    <xf numFmtId="37" fontId="2" fillId="0" borderId="1" xfId="0" applyNumberFormat="1" applyFont="1" applyBorder="1"/>
    <xf numFmtId="0" fontId="3" fillId="0" borderId="0" xfId="0" applyNumberFormat="1" applyFont="1"/>
    <xf numFmtId="164" fontId="2" fillId="0" borderId="0" xfId="0" applyNumberFormat="1" applyFont="1"/>
    <xf numFmtId="0" fontId="4" fillId="0" borderId="0" xfId="0" applyNumberFormat="1" applyFont="1"/>
    <xf numFmtId="165" fontId="2" fillId="0" borderId="0" xfId="1" applyNumberFormat="1" applyFont="1"/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5" fillId="0" borderId="3" xfId="0" applyFont="1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5" fillId="0" borderId="5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5" fillId="0" borderId="7" xfId="0" applyFont="1" applyFill="1" applyBorder="1" applyProtection="1">
      <protection hidden="1"/>
    </xf>
    <xf numFmtId="0" fontId="5" fillId="0" borderId="8" xfId="0" applyFont="1" applyFill="1" applyBorder="1" applyProtection="1">
      <protection hidden="1"/>
    </xf>
    <xf numFmtId="0" fontId="2" fillId="0" borderId="0" xfId="0" applyNumberFormat="1" applyFont="1" applyBorder="1"/>
    <xf numFmtId="1" fontId="5" fillId="0" borderId="0" xfId="0" applyNumberFormat="1" applyFont="1" applyFill="1" applyProtection="1"/>
    <xf numFmtId="0" fontId="0" fillId="0" borderId="0" xfId="0" applyFill="1" applyBorder="1" applyAlignment="1" applyProtection="1">
      <alignment horizontal="left" indent="2"/>
      <protection hidden="1"/>
    </xf>
    <xf numFmtId="0" fontId="6" fillId="0" borderId="0" xfId="0" applyNumberFormat="1" applyFont="1" applyFill="1" applyBorder="1" applyAlignment="1" applyProtection="1">
      <alignment horizontal="left"/>
      <protection hidden="1"/>
    </xf>
    <xf numFmtId="1" fontId="5" fillId="0" borderId="0" xfId="0" quotePrefix="1" applyNumberFormat="1" applyFont="1" applyFill="1" applyProtection="1"/>
    <xf numFmtId="0" fontId="6" fillId="0" borderId="0" xfId="0" applyNumberFormat="1" applyFont="1"/>
    <xf numFmtId="2" fontId="2" fillId="0" borderId="0" xfId="0" applyNumberFormat="1" applyFont="1"/>
    <xf numFmtId="0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2" fontId="0" fillId="0" borderId="0" xfId="0" applyNumberFormat="1"/>
    <xf numFmtId="0" fontId="6" fillId="0" borderId="9" xfId="0" applyNumberFormat="1" applyFont="1" applyBorder="1"/>
    <xf numFmtId="0" fontId="2" fillId="0" borderId="9" xfId="0" applyNumberFormat="1" applyFont="1" applyBorder="1"/>
    <xf numFmtId="0" fontId="6" fillId="0" borderId="0" xfId="0" applyFont="1"/>
    <xf numFmtId="3" fontId="4" fillId="0" borderId="0" xfId="0" applyNumberFormat="1" applyFont="1"/>
    <xf numFmtId="1" fontId="4" fillId="0" borderId="0" xfId="0" applyNumberFormat="1" applyFont="1"/>
    <xf numFmtId="165" fontId="4" fillId="0" borderId="0" xfId="1" applyNumberFormat="1" applyFont="1"/>
    <xf numFmtId="37" fontId="4" fillId="0" borderId="0" xfId="0" applyNumberFormat="1" applyFont="1"/>
    <xf numFmtId="0" fontId="6" fillId="0" borderId="0" xfId="0" applyNumberFormat="1" applyFont="1" applyBorder="1"/>
    <xf numFmtId="0" fontId="6" fillId="0" borderId="10" xfId="0" applyNumberFormat="1" applyFont="1" applyBorder="1"/>
    <xf numFmtId="0" fontId="6" fillId="0" borderId="10" xfId="0" applyFont="1" applyBorder="1"/>
    <xf numFmtId="0" fontId="2" fillId="0" borderId="10" xfId="0" applyNumberFormat="1" applyFont="1" applyBorder="1"/>
    <xf numFmtId="2" fontId="2" fillId="0" borderId="10" xfId="0" applyNumberFormat="1" applyFont="1" applyBorder="1"/>
    <xf numFmtId="0" fontId="2" fillId="0" borderId="0" xfId="0" applyFont="1"/>
    <xf numFmtId="0" fontId="2" fillId="0" borderId="0" xfId="0" applyFont="1" applyAlignment="1">
      <alignment horizontal="left" indent="3"/>
    </xf>
    <xf numFmtId="37" fontId="6" fillId="0" borderId="10" xfId="0" applyNumberFormat="1" applyFont="1" applyBorder="1"/>
    <xf numFmtId="0" fontId="2" fillId="0" borderId="11" xfId="0" applyNumberFormat="1" applyFont="1" applyBorder="1"/>
    <xf numFmtId="43" fontId="6" fillId="0" borderId="3" xfId="1" applyFont="1" applyBorder="1"/>
    <xf numFmtId="43" fontId="6" fillId="0" borderId="4" xfId="1" applyFont="1" applyBorder="1"/>
    <xf numFmtId="43" fontId="6" fillId="0" borderId="12" xfId="1" applyFont="1" applyBorder="1"/>
    <xf numFmtId="43" fontId="6" fillId="0" borderId="5" xfId="1" applyFont="1" applyBorder="1"/>
    <xf numFmtId="43" fontId="6" fillId="0" borderId="0" xfId="1" applyFont="1" applyBorder="1"/>
    <xf numFmtId="43" fontId="6" fillId="0" borderId="13" xfId="1" applyFont="1" applyBorder="1"/>
    <xf numFmtId="0" fontId="7" fillId="0" borderId="0" xfId="0" applyNumberFormat="1" applyFont="1"/>
    <xf numFmtId="43" fontId="6" fillId="0" borderId="14" xfId="1" applyFont="1" applyBorder="1"/>
    <xf numFmtId="43" fontId="6" fillId="0" borderId="9" xfId="1" applyFont="1" applyBorder="1"/>
    <xf numFmtId="43" fontId="6" fillId="0" borderId="15" xfId="1" applyFont="1" applyBorder="1"/>
    <xf numFmtId="165" fontId="6" fillId="0" borderId="0" xfId="1" applyNumberFormat="1" applyFont="1" applyFill="1" applyBorder="1"/>
    <xf numFmtId="0" fontId="5" fillId="0" borderId="12" xfId="0" applyFont="1" applyFill="1" applyBorder="1" applyAlignment="1" applyProtection="1">
      <alignment horizontal="right"/>
      <protection hidden="1"/>
    </xf>
    <xf numFmtId="0" fontId="5" fillId="0" borderId="13" xfId="0" applyFont="1" applyFill="1" applyBorder="1" applyAlignment="1" applyProtection="1">
      <alignment horizontal="right"/>
      <protection hidden="1"/>
    </xf>
    <xf numFmtId="0" fontId="5" fillId="0" borderId="5" xfId="0" applyFont="1" applyFill="1" applyBorder="1" applyAlignment="1" applyProtection="1">
      <alignment horizontal="left"/>
      <protection hidden="1"/>
    </xf>
    <xf numFmtId="0" fontId="5" fillId="0" borderId="14" xfId="0" applyFont="1" applyFill="1" applyBorder="1" applyAlignment="1" applyProtection="1">
      <alignment horizontal="left"/>
      <protection hidden="1"/>
    </xf>
    <xf numFmtId="0" fontId="0" fillId="0" borderId="9" xfId="0" applyFill="1" applyBorder="1" applyProtection="1">
      <protection hidden="1"/>
    </xf>
    <xf numFmtId="0" fontId="5" fillId="0" borderId="0" xfId="0" applyFon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98"/>
  <sheetViews>
    <sheetView tabSelected="1" workbookViewId="0">
      <selection activeCell="A9" sqref="A9:K37"/>
    </sheetView>
  </sheetViews>
  <sheetFormatPr defaultColWidth="14.7109375" defaultRowHeight="12"/>
  <cols>
    <col min="1" max="1" width="20" style="1" customWidth="1"/>
    <col min="2" max="2" width="19.28515625" style="1" customWidth="1"/>
    <col min="3" max="3" width="12.7109375" style="1" customWidth="1"/>
    <col min="4" max="4" width="13.42578125" style="1" customWidth="1"/>
    <col min="5" max="7" width="12.7109375" style="1" customWidth="1"/>
    <col min="8" max="46" width="12.5703125" style="1" customWidth="1"/>
    <col min="47" max="16384" width="14.7109375" style="1"/>
  </cols>
  <sheetData>
    <row r="1" spans="1:256">
      <c r="A1" s="8" t="str">
        <f ca="1">_xll.WBNAME()</f>
        <v>Income Tax Demo.xlsx</v>
      </c>
    </row>
    <row r="2" spans="1:256">
      <c r="A2" s="1" t="s">
        <v>14</v>
      </c>
    </row>
    <row r="3" spans="1:256">
      <c r="A3" s="6" t="s">
        <v>76</v>
      </c>
    </row>
    <row r="4" spans="1:256">
      <c r="A4" s="6" t="s">
        <v>54</v>
      </c>
    </row>
    <row r="5" spans="1:256">
      <c r="A5" s="6"/>
    </row>
    <row r="6" spans="1:256">
      <c r="A6" s="8" t="s">
        <v>68</v>
      </c>
    </row>
    <row r="7" spans="1:256">
      <c r="A7" s="6"/>
    </row>
    <row r="9" spans="1:256">
      <c r="A9" s="8" t="s">
        <v>17</v>
      </c>
    </row>
    <row r="10" spans="1:256" ht="12.75" thickBot="1">
      <c r="A10" s="2"/>
      <c r="B10" s="31" t="s">
        <v>55</v>
      </c>
      <c r="C10" s="2" t="s">
        <v>56</v>
      </c>
      <c r="D10" s="2" t="s">
        <v>57</v>
      </c>
      <c r="E10" s="2" t="s">
        <v>58</v>
      </c>
      <c r="F10" s="2" t="s">
        <v>59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64</v>
      </c>
    </row>
    <row r="11" spans="1:256" ht="12.75" thickTop="1">
      <c r="A11" s="1" t="s">
        <v>0</v>
      </c>
      <c r="B11" s="9">
        <v>125000</v>
      </c>
      <c r="C11" s="9">
        <v>60000</v>
      </c>
      <c r="D11" s="9">
        <v>250000</v>
      </c>
      <c r="E11" s="9">
        <v>300000</v>
      </c>
      <c r="F11" s="9">
        <v>20000000</v>
      </c>
      <c r="G11" s="9">
        <v>264000</v>
      </c>
      <c r="H11" s="9">
        <v>293000</v>
      </c>
      <c r="I11" s="9">
        <v>322000</v>
      </c>
      <c r="J11" s="9">
        <v>351000</v>
      </c>
      <c r="K11" s="9">
        <v>380000</v>
      </c>
    </row>
    <row r="12" spans="1:256">
      <c r="A12" s="1" t="s">
        <v>1</v>
      </c>
      <c r="B12" s="9">
        <v>12000</v>
      </c>
      <c r="C12" s="9">
        <v>14000</v>
      </c>
      <c r="D12" s="9">
        <v>24000</v>
      </c>
      <c r="E12" s="9">
        <v>35000</v>
      </c>
      <c r="F12" s="9">
        <v>16000</v>
      </c>
      <c r="G12" s="9">
        <v>28900</v>
      </c>
      <c r="H12" s="9">
        <v>31800</v>
      </c>
      <c r="I12" s="9">
        <v>34700</v>
      </c>
      <c r="J12" s="9">
        <v>37600</v>
      </c>
      <c r="K12" s="9">
        <v>40500</v>
      </c>
    </row>
    <row r="13" spans="1:256">
      <c r="A13" s="1" t="s">
        <v>16</v>
      </c>
      <c r="B13" s="9">
        <v>25000</v>
      </c>
      <c r="C13" s="9">
        <v>26000</v>
      </c>
      <c r="D13" s="9">
        <v>30000</v>
      </c>
      <c r="E13" s="9">
        <v>35000</v>
      </c>
      <c r="F13" s="9">
        <v>38000</v>
      </c>
      <c r="G13" s="9">
        <v>41300</v>
      </c>
      <c r="H13" s="9">
        <v>44800</v>
      </c>
      <c r="I13" s="9">
        <v>48300</v>
      </c>
      <c r="J13" s="9">
        <v>51800</v>
      </c>
      <c r="K13" s="9">
        <v>55300</v>
      </c>
    </row>
    <row r="14" spans="1:256">
      <c r="A14" s="3" t="s">
        <v>2</v>
      </c>
      <c r="B14" s="3">
        <f t="shared" ref="B14:K14" si="0">B11-B12-B13</f>
        <v>88000</v>
      </c>
      <c r="C14" s="3">
        <f t="shared" si="0"/>
        <v>20000</v>
      </c>
      <c r="D14" s="3">
        <f t="shared" si="0"/>
        <v>196000</v>
      </c>
      <c r="E14" s="3">
        <f t="shared" si="0"/>
        <v>230000</v>
      </c>
      <c r="F14" s="3">
        <f t="shared" si="0"/>
        <v>19946000</v>
      </c>
      <c r="G14" s="3">
        <f t="shared" si="0"/>
        <v>193800</v>
      </c>
      <c r="H14" s="3">
        <f t="shared" si="0"/>
        <v>216400</v>
      </c>
      <c r="I14" s="3">
        <f t="shared" si="0"/>
        <v>239000</v>
      </c>
      <c r="J14" s="3">
        <f t="shared" si="0"/>
        <v>261600</v>
      </c>
      <c r="K14" s="3">
        <f t="shared" si="0"/>
        <v>284200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2.75" thickBot="1">
      <c r="E15" s="3"/>
      <c r="F15" s="3"/>
      <c r="G15" s="3"/>
      <c r="H15" s="3"/>
      <c r="I15" s="3"/>
      <c r="J15" s="31"/>
      <c r="K15" s="31"/>
    </row>
    <row r="16" spans="1:256" ht="12.75" thickTop="1">
      <c r="A16" s="4"/>
      <c r="B16" s="4"/>
      <c r="C16" s="4"/>
      <c r="D16" s="4"/>
      <c r="E16" s="4"/>
      <c r="F16" s="4"/>
      <c r="G16" s="4"/>
      <c r="H16" s="4"/>
      <c r="I16" s="4"/>
    </row>
    <row r="18" spans="1:11">
      <c r="A18" s="8" t="s">
        <v>18</v>
      </c>
    </row>
    <row r="19" spans="1:11">
      <c r="A19" s="1" t="s">
        <v>3</v>
      </c>
      <c r="B19" s="1" t="s">
        <v>4</v>
      </c>
      <c r="C19" s="1" t="s">
        <v>5</v>
      </c>
      <c r="D19" s="1" t="s">
        <v>6</v>
      </c>
    </row>
    <row r="20" spans="1:11" ht="12.75" thickBot="1">
      <c r="A20" s="2" t="s">
        <v>15</v>
      </c>
      <c r="B20" s="2" t="s">
        <v>8</v>
      </c>
      <c r="C20" s="2" t="s">
        <v>9</v>
      </c>
      <c r="D20" s="2" t="s">
        <v>10</v>
      </c>
    </row>
    <row r="21" spans="1:11" ht="12.75" thickTop="1">
      <c r="A21" s="33">
        <v>0</v>
      </c>
      <c r="B21" s="33">
        <v>50000</v>
      </c>
      <c r="C21" s="34">
        <v>0</v>
      </c>
      <c r="D21" s="8">
        <v>0.15</v>
      </c>
      <c r="E21" s="3"/>
      <c r="F21" s="3"/>
      <c r="G21" s="3"/>
      <c r="H21" s="3"/>
      <c r="I21" s="3"/>
    </row>
    <row r="22" spans="1:11">
      <c r="A22" s="33">
        <v>50000</v>
      </c>
      <c r="B22" s="33">
        <v>75000</v>
      </c>
      <c r="C22" s="35">
        <v>7500</v>
      </c>
      <c r="D22" s="8">
        <v>0.25</v>
      </c>
      <c r="E22" s="3"/>
      <c r="F22" s="3"/>
      <c r="G22" s="3"/>
      <c r="H22" s="3"/>
      <c r="I22" s="3"/>
    </row>
    <row r="23" spans="1:11">
      <c r="A23" s="33">
        <v>75000</v>
      </c>
      <c r="B23" s="33">
        <v>100000</v>
      </c>
      <c r="C23" s="35">
        <v>13750</v>
      </c>
      <c r="D23" s="8">
        <v>0.34</v>
      </c>
      <c r="E23" s="3"/>
      <c r="F23" s="3"/>
      <c r="G23" s="3"/>
      <c r="H23" s="3"/>
      <c r="I23" s="3"/>
    </row>
    <row r="24" spans="1:11">
      <c r="A24" s="33">
        <v>100000</v>
      </c>
      <c r="B24" s="33">
        <v>335000</v>
      </c>
      <c r="C24" s="35">
        <v>22250</v>
      </c>
      <c r="D24" s="8">
        <v>0.39</v>
      </c>
      <c r="E24" s="3"/>
      <c r="F24" s="3"/>
      <c r="G24" s="3"/>
      <c r="H24" s="3"/>
      <c r="I24" s="3"/>
    </row>
    <row r="25" spans="1:11">
      <c r="A25" s="33">
        <v>335000</v>
      </c>
      <c r="B25" s="33">
        <v>10000000</v>
      </c>
      <c r="C25" s="35">
        <v>113900</v>
      </c>
      <c r="D25" s="8">
        <v>0.34</v>
      </c>
      <c r="E25" s="3"/>
      <c r="F25" s="3"/>
      <c r="G25" s="3"/>
      <c r="H25" s="3"/>
      <c r="I25" s="3"/>
    </row>
    <row r="26" spans="1:11">
      <c r="A26" s="33">
        <v>10000000</v>
      </c>
      <c r="B26" s="33">
        <v>15000000</v>
      </c>
      <c r="C26" s="35">
        <v>3400000</v>
      </c>
      <c r="D26" s="8">
        <v>0.35</v>
      </c>
      <c r="E26" s="3"/>
      <c r="F26" s="3"/>
      <c r="G26" s="3"/>
      <c r="H26" s="3"/>
      <c r="I26" s="3"/>
    </row>
    <row r="27" spans="1:11">
      <c r="A27" s="33">
        <v>15000000</v>
      </c>
      <c r="B27" s="33">
        <v>18333333</v>
      </c>
      <c r="C27" s="35">
        <v>5150000</v>
      </c>
      <c r="D27" s="8">
        <v>0.38</v>
      </c>
      <c r="E27" s="3"/>
      <c r="F27" s="3"/>
      <c r="G27" s="3"/>
      <c r="H27" s="3"/>
      <c r="I27" s="3"/>
    </row>
    <row r="28" spans="1:11">
      <c r="A28" s="36">
        <v>18333333</v>
      </c>
      <c r="B28" s="36">
        <v>9999999999</v>
      </c>
      <c r="C28" s="36">
        <v>0</v>
      </c>
      <c r="D28" s="8">
        <v>0.35</v>
      </c>
      <c r="E28" s="3"/>
      <c r="F28" s="3"/>
      <c r="G28" s="3"/>
      <c r="H28" s="3"/>
      <c r="I28" s="3"/>
    </row>
    <row r="29" spans="1:11">
      <c r="A29" s="44" t="s">
        <v>46</v>
      </c>
      <c r="B29" s="36"/>
      <c r="C29" s="36"/>
      <c r="D29" s="8"/>
      <c r="E29" s="3"/>
      <c r="F29" s="3"/>
      <c r="G29" s="3"/>
      <c r="H29" s="3"/>
      <c r="I29" s="3"/>
    </row>
    <row r="30" spans="1:11">
      <c r="A30" s="36"/>
      <c r="B30" s="10" t="s">
        <v>7</v>
      </c>
      <c r="C30" s="10" t="s">
        <v>7</v>
      </c>
      <c r="D30" s="10" t="s">
        <v>7</v>
      </c>
      <c r="E30" s="10" t="s">
        <v>7</v>
      </c>
      <c r="F30" s="10" t="s">
        <v>7</v>
      </c>
      <c r="G30" s="10" t="s">
        <v>7</v>
      </c>
      <c r="H30" s="10" t="s">
        <v>7</v>
      </c>
      <c r="I30" s="10" t="s">
        <v>7</v>
      </c>
      <c r="J30" s="10" t="s">
        <v>7</v>
      </c>
      <c r="K30" s="10" t="s">
        <v>7</v>
      </c>
    </row>
    <row r="31" spans="1:11" ht="12.75" thickBot="1">
      <c r="A31" s="36"/>
      <c r="B31" s="11" t="str">
        <f t="shared" ref="B31:K31" si="1">B10</f>
        <v>Year 1</v>
      </c>
      <c r="C31" s="11" t="str">
        <f t="shared" si="1"/>
        <v>Year 2</v>
      </c>
      <c r="D31" s="11" t="str">
        <f t="shared" si="1"/>
        <v>Year 3</v>
      </c>
      <c r="E31" s="11" t="str">
        <f t="shared" si="1"/>
        <v>Year 4</v>
      </c>
      <c r="F31" s="11" t="str">
        <f t="shared" si="1"/>
        <v>Year 5</v>
      </c>
      <c r="G31" s="11" t="str">
        <f t="shared" si="1"/>
        <v>Year 6</v>
      </c>
      <c r="H31" s="11" t="str">
        <f t="shared" si="1"/>
        <v>Year 7</v>
      </c>
      <c r="I31" s="11" t="str">
        <f t="shared" si="1"/>
        <v>Year 8</v>
      </c>
      <c r="J31" s="11" t="str">
        <f t="shared" si="1"/>
        <v>Year 9</v>
      </c>
      <c r="K31" s="11" t="str">
        <f t="shared" si="1"/>
        <v>Year 10</v>
      </c>
    </row>
    <row r="32" spans="1:11" ht="12.75" thickTop="1">
      <c r="A32" s="6" t="s">
        <v>2</v>
      </c>
      <c r="B32" s="3">
        <f t="shared" ref="B32:K32" si="2">IF(B14&gt;0,B14,0)</f>
        <v>88000</v>
      </c>
      <c r="C32" s="3">
        <f t="shared" si="2"/>
        <v>20000</v>
      </c>
      <c r="D32" s="3">
        <f t="shared" si="2"/>
        <v>196000</v>
      </c>
      <c r="E32" s="3">
        <f t="shared" si="2"/>
        <v>230000</v>
      </c>
      <c r="F32" s="3">
        <f t="shared" si="2"/>
        <v>19946000</v>
      </c>
      <c r="G32" s="3">
        <f t="shared" si="2"/>
        <v>193800</v>
      </c>
      <c r="H32" s="3">
        <f t="shared" si="2"/>
        <v>216400</v>
      </c>
      <c r="I32" s="3">
        <f t="shared" si="2"/>
        <v>239000</v>
      </c>
      <c r="J32" s="3">
        <f t="shared" si="2"/>
        <v>261600</v>
      </c>
      <c r="K32" s="3">
        <f t="shared" si="2"/>
        <v>284200</v>
      </c>
    </row>
    <row r="33" spans="1:256">
      <c r="A33" s="6" t="s">
        <v>11</v>
      </c>
      <c r="B33" s="3">
        <f>VLOOKUP(B32,A21:D28,1)</f>
        <v>75000</v>
      </c>
      <c r="C33" s="3">
        <f>VLOOKUP(C32,A21:D28,1)</f>
        <v>0</v>
      </c>
      <c r="D33" s="3">
        <f>VLOOKUP(D32,A21:D28,1)</f>
        <v>100000</v>
      </c>
      <c r="E33" s="3">
        <f>VLOOKUP(E32,A21:D28,1)</f>
        <v>100000</v>
      </c>
      <c r="F33" s="3">
        <f>VLOOKUP(F32,A21:D28,1)</f>
        <v>18333333</v>
      </c>
      <c r="G33" s="3">
        <f>VLOOKUP(G32,A21:D28,1)</f>
        <v>100000</v>
      </c>
      <c r="H33" s="3">
        <f>VLOOKUP(H32,A21:D28,1)</f>
        <v>100000</v>
      </c>
      <c r="I33" s="3">
        <f>VLOOKUP(I32,A21:D28,1)</f>
        <v>100000</v>
      </c>
      <c r="J33" s="3">
        <f>VLOOKUP(J32,A21:D28,1)</f>
        <v>100000</v>
      </c>
      <c r="K33" s="3">
        <f>VLOOKUP(K32,A21:D28,1)</f>
        <v>100000</v>
      </c>
    </row>
    <row r="34" spans="1:256">
      <c r="A34" s="6" t="s">
        <v>12</v>
      </c>
      <c r="B34" s="3">
        <f>VLOOKUP(B32,A21:D28,3)</f>
        <v>13750</v>
      </c>
      <c r="C34" s="3">
        <f>VLOOKUP(C32,A21:D28,3)</f>
        <v>0</v>
      </c>
      <c r="D34" s="3">
        <f>VLOOKUP(D32,A21:D28,3)</f>
        <v>22250</v>
      </c>
      <c r="E34" s="3">
        <f>VLOOKUP(E32,A21:D28,3)</f>
        <v>22250</v>
      </c>
      <c r="F34" s="3">
        <f>VLOOKUP(F32,A21:D28,3)</f>
        <v>0</v>
      </c>
      <c r="G34" s="3">
        <f>VLOOKUP(G32,A21:D28,3)</f>
        <v>22250</v>
      </c>
      <c r="H34" s="3">
        <f>VLOOKUP(H32,A21:D28,3)</f>
        <v>22250</v>
      </c>
      <c r="I34" s="3">
        <f>VLOOKUP(I32,A21:D28,3)</f>
        <v>22250</v>
      </c>
      <c r="J34" s="3">
        <f>VLOOKUP(J32,A21:D28,3)</f>
        <v>22250</v>
      </c>
      <c r="K34" s="3">
        <f>VLOOKUP(K32,A21:D28,3)</f>
        <v>22250</v>
      </c>
    </row>
    <row r="35" spans="1:256">
      <c r="A35" s="6" t="s">
        <v>10</v>
      </c>
      <c r="B35" s="7">
        <f>VLOOKUP(B32,A21:D28,4)</f>
        <v>0.34</v>
      </c>
      <c r="C35" s="7">
        <f>VLOOKUP(C32,A21:D28,4)</f>
        <v>0.15</v>
      </c>
      <c r="D35" s="7">
        <f>VLOOKUP(D32,A21:D28,4)</f>
        <v>0.39</v>
      </c>
      <c r="E35" s="7">
        <f>VLOOKUP(E32,A21:D28,4)</f>
        <v>0.39</v>
      </c>
      <c r="F35" s="7">
        <f>VLOOKUP(F32,A21:D28,4)</f>
        <v>0.35</v>
      </c>
      <c r="G35" s="7">
        <f>VLOOKUP(G32,A21:D28,4)</f>
        <v>0.39</v>
      </c>
      <c r="H35" s="7">
        <f>VLOOKUP(H32,A21:D28,4)</f>
        <v>0.39</v>
      </c>
      <c r="I35" s="7">
        <f>VLOOKUP(I32,A21:D28,4)</f>
        <v>0.39</v>
      </c>
      <c r="J35" s="7">
        <f>VLOOKUP(J32,A21:D28,4)</f>
        <v>0.39</v>
      </c>
      <c r="K35" s="7">
        <f>VLOOKUP(K32,A21:D28,4)</f>
        <v>0.39</v>
      </c>
    </row>
    <row r="36" spans="1:256" ht="12.75" thickBot="1">
      <c r="A36" s="5" t="s">
        <v>13</v>
      </c>
      <c r="B36" s="5">
        <f t="shared" ref="B36:K36" si="3">B34+(B32-B33)*B35</f>
        <v>18170</v>
      </c>
      <c r="C36" s="5">
        <f t="shared" si="3"/>
        <v>3000</v>
      </c>
      <c r="D36" s="5">
        <f t="shared" si="3"/>
        <v>59690</v>
      </c>
      <c r="E36" s="5">
        <f t="shared" si="3"/>
        <v>72950</v>
      </c>
      <c r="F36" s="5">
        <f t="shared" si="3"/>
        <v>564433.44999999995</v>
      </c>
      <c r="G36" s="5">
        <f t="shared" si="3"/>
        <v>58832</v>
      </c>
      <c r="H36" s="5">
        <f t="shared" si="3"/>
        <v>67646</v>
      </c>
      <c r="I36" s="5">
        <f t="shared" si="3"/>
        <v>76460</v>
      </c>
      <c r="J36" s="5">
        <f t="shared" si="3"/>
        <v>85274</v>
      </c>
      <c r="K36" s="5">
        <f t="shared" si="3"/>
        <v>94088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2.75" thickTop="1"/>
    <row r="38" spans="1:256" s="45" customFormat="1" ht="12.75" thickBot="1"/>
    <row r="40" spans="1:256" ht="12.75" thickBot="1">
      <c r="A40" s="30" t="s">
        <v>45</v>
      </c>
      <c r="B40" s="31"/>
      <c r="C40" s="31"/>
      <c r="D40" s="31"/>
      <c r="E40" s="31"/>
      <c r="F40" s="31"/>
      <c r="G40" s="31"/>
      <c r="H40" s="31"/>
      <c r="I40" s="31"/>
    </row>
    <row r="41" spans="1:256" customFormat="1">
      <c r="A41" s="25" t="s">
        <v>75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256" customFormat="1" ht="12.75" thickBot="1">
      <c r="A42" s="25" t="s">
        <v>19</v>
      </c>
      <c r="B42" s="25" t="s">
        <v>20</v>
      </c>
      <c r="C42" s="25" t="s">
        <v>10</v>
      </c>
      <c r="D42" s="25" t="s">
        <v>21</v>
      </c>
      <c r="E42" s="1"/>
      <c r="F42" s="1"/>
      <c r="G42" s="1"/>
      <c r="H42" s="1"/>
      <c r="I42" s="1"/>
      <c r="J42" s="1"/>
      <c r="K42" s="1"/>
      <c r="L42" s="1"/>
      <c r="M42" s="1"/>
    </row>
    <row r="43" spans="1:256" customFormat="1">
      <c r="A43" s="46">
        <v>0</v>
      </c>
      <c r="B43" s="47">
        <v>15650</v>
      </c>
      <c r="C43" s="47">
        <v>0.1</v>
      </c>
      <c r="D43" s="48">
        <v>0</v>
      </c>
      <c r="E43" s="1"/>
      <c r="F43" s="39" t="s">
        <v>47</v>
      </c>
      <c r="G43" s="39"/>
      <c r="H43" s="1"/>
      <c r="I43" s="1"/>
      <c r="J43" s="1"/>
      <c r="K43" s="1"/>
      <c r="L43" s="1"/>
      <c r="M43" s="1"/>
    </row>
    <row r="44" spans="1:256" customFormat="1">
      <c r="A44" s="49">
        <f>B43</f>
        <v>15650</v>
      </c>
      <c r="B44" s="50">
        <v>63700</v>
      </c>
      <c r="C44" s="50">
        <v>0.15</v>
      </c>
      <c r="D44" s="51">
        <f>C43*B43</f>
        <v>1565</v>
      </c>
      <c r="E44" s="1"/>
      <c r="F44" s="32">
        <v>4</v>
      </c>
      <c r="G44" s="1"/>
      <c r="H44" s="1"/>
      <c r="I44" s="1"/>
      <c r="J44" s="1"/>
      <c r="K44" s="1"/>
      <c r="L44" s="1"/>
      <c r="M44" s="1"/>
    </row>
    <row r="45" spans="1:256" customFormat="1">
      <c r="A45" s="49">
        <f>B44</f>
        <v>63700</v>
      </c>
      <c r="B45" s="50">
        <v>128500</v>
      </c>
      <c r="C45" s="50">
        <v>0.25</v>
      </c>
      <c r="D45" s="51">
        <f>(B44-A44)*C44+D44</f>
        <v>8772.5</v>
      </c>
      <c r="E45" s="1"/>
      <c r="F45" s="52" t="s">
        <v>69</v>
      </c>
      <c r="G45" s="1"/>
      <c r="H45" s="1"/>
      <c r="I45" s="1"/>
      <c r="J45" s="1"/>
      <c r="K45" s="1"/>
      <c r="L45" s="1"/>
      <c r="M45" s="1"/>
    </row>
    <row r="46" spans="1:256" customFormat="1">
      <c r="A46" s="49">
        <f>B45</f>
        <v>128500</v>
      </c>
      <c r="B46" s="50">
        <v>195850</v>
      </c>
      <c r="C46" s="50">
        <v>0.28000000000000003</v>
      </c>
      <c r="D46" s="51">
        <f>(B45-A45)*C45+D45</f>
        <v>24972.5</v>
      </c>
      <c r="E46" s="1"/>
      <c r="F46" s="25">
        <v>12500</v>
      </c>
      <c r="G46" s="1"/>
      <c r="H46" s="1"/>
      <c r="I46" s="1"/>
      <c r="J46" s="1"/>
      <c r="K46" s="1"/>
      <c r="L46" s="1"/>
      <c r="M46" s="1"/>
    </row>
    <row r="47" spans="1:256" customFormat="1">
      <c r="A47" s="49">
        <f>B46</f>
        <v>195850</v>
      </c>
      <c r="B47" s="50">
        <v>349700</v>
      </c>
      <c r="C47" s="50">
        <v>0.33</v>
      </c>
      <c r="D47" s="51">
        <f>(B46-A46)*C46+D46</f>
        <v>43830.5</v>
      </c>
      <c r="E47" s="1"/>
      <c r="F47" s="1"/>
      <c r="G47" s="1"/>
      <c r="H47" s="1"/>
      <c r="I47" s="1"/>
      <c r="J47" s="1"/>
      <c r="K47" s="1"/>
      <c r="L47" s="1"/>
      <c r="M47" s="1"/>
    </row>
    <row r="48" spans="1:256" customFormat="1" ht="12.75" thickBot="1">
      <c r="A48" s="53">
        <f>B47</f>
        <v>349700</v>
      </c>
      <c r="B48" s="54">
        <v>9999999</v>
      </c>
      <c r="C48" s="54">
        <v>0.35</v>
      </c>
      <c r="D48" s="55">
        <f>(B47-A47)*C47+D47</f>
        <v>94601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customFormat="1">
      <c r="A49" s="32" t="s">
        <v>65</v>
      </c>
      <c r="B49" s="1"/>
      <c r="C49" s="1"/>
      <c r="D49" s="56">
        <v>3300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customFormat="1" ht="12.75" thickBot="1">
      <c r="H50" s="1"/>
      <c r="I50" s="1"/>
      <c r="J50" s="1"/>
      <c r="K50" s="1"/>
      <c r="L50" s="1"/>
      <c r="M50" s="1"/>
    </row>
    <row r="51" spans="1:13" customFormat="1" ht="12.75">
      <c r="A51" s="12" t="s">
        <v>52</v>
      </c>
      <c r="B51" s="13"/>
      <c r="C51" s="13"/>
      <c r="D51" s="57" t="s">
        <v>22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customFormat="1" ht="13.5" thickBot="1">
      <c r="A52" s="14"/>
      <c r="B52" s="15"/>
      <c r="C52" s="15"/>
      <c r="D52" s="58" t="s">
        <v>51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customFormat="1" ht="12.75">
      <c r="A53" s="59" t="s">
        <v>23</v>
      </c>
      <c r="B53" s="15"/>
      <c r="C53" s="15"/>
      <c r="D53" s="17">
        <v>0.153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customFormat="1" ht="12.75">
      <c r="A54" s="59" t="s">
        <v>24</v>
      </c>
      <c r="B54" s="15"/>
      <c r="C54" s="15"/>
      <c r="D54" s="18">
        <v>94200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customFormat="1" ht="12.75">
      <c r="A55" s="59" t="s">
        <v>25</v>
      </c>
      <c r="B55" s="15"/>
      <c r="C55" s="15"/>
      <c r="D55" s="18">
        <v>2.9000000000000001E-2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customFormat="1" ht="13.5" thickBot="1">
      <c r="A56" s="60" t="s">
        <v>26</v>
      </c>
      <c r="B56" s="61"/>
      <c r="C56" s="61"/>
      <c r="D56" s="19">
        <v>0.92349999999999999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customFormat="1" ht="12.75">
      <c r="A57" s="22"/>
      <c r="B57" s="15"/>
      <c r="C57" s="15"/>
      <c r="D57" s="16"/>
      <c r="E57" s="1"/>
      <c r="F57" s="1"/>
      <c r="G57" s="1"/>
      <c r="H57" s="1"/>
      <c r="I57" s="1"/>
      <c r="J57" s="1"/>
      <c r="K57" s="1"/>
      <c r="L57" s="1"/>
      <c r="M57" s="1"/>
    </row>
    <row r="58" spans="1:13" customFormat="1">
      <c r="A58" s="23" t="s">
        <v>49</v>
      </c>
      <c r="B58" s="1"/>
      <c r="C58" s="1"/>
      <c r="D58" s="20"/>
      <c r="E58" s="1"/>
      <c r="F58" s="1"/>
      <c r="G58" s="1"/>
      <c r="H58" s="1"/>
      <c r="I58" s="1"/>
      <c r="J58" s="1"/>
      <c r="K58" s="1"/>
      <c r="L58" s="1"/>
      <c r="M58" s="1"/>
    </row>
    <row r="59" spans="1:13" customFormat="1" ht="12.75">
      <c r="A59" s="21" t="s">
        <v>70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customFormat="1">
      <c r="A61" s="25" t="s">
        <v>48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customFormat="1" ht="12.75">
      <c r="A62" s="24" t="s">
        <v>71</v>
      </c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customFormat="1" ht="12.75">
      <c r="A63" s="24" t="s">
        <v>72</v>
      </c>
      <c r="B63" s="2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customFormat="1">
      <c r="A65" s="25" t="s">
        <v>53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customFormat="1" ht="12.75">
      <c r="A66" s="21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customFormat="1" ht="12.75">
      <c r="A67" s="2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customFormat="1" ht="12.75">
      <c r="A68" s="21" t="s">
        <v>37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customFormat="1" ht="12.7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customFormat="1" ht="12.7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customFormat="1">
      <c r="A71" s="37" t="s">
        <v>29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customFormat="1">
      <c r="A72" s="40"/>
      <c r="B72" s="40"/>
      <c r="C72" s="40" t="s">
        <v>55</v>
      </c>
      <c r="D72" s="40" t="s">
        <v>56</v>
      </c>
      <c r="E72" s="40" t="s">
        <v>57</v>
      </c>
      <c r="F72" s="40" t="s">
        <v>58</v>
      </c>
      <c r="G72" s="40" t="s">
        <v>59</v>
      </c>
      <c r="H72" s="40" t="s">
        <v>60</v>
      </c>
      <c r="I72" s="40" t="s">
        <v>61</v>
      </c>
      <c r="J72" s="40" t="s">
        <v>62</v>
      </c>
      <c r="K72" s="40" t="s">
        <v>63</v>
      </c>
      <c r="L72" s="40" t="s">
        <v>64</v>
      </c>
      <c r="M72" s="1"/>
    </row>
    <row r="73" spans="1:13" customFormat="1">
      <c r="A73" t="s">
        <v>65</v>
      </c>
      <c r="C73" s="42">
        <f>D49</f>
        <v>3300</v>
      </c>
      <c r="D73" s="42">
        <f>D49</f>
        <v>3300</v>
      </c>
      <c r="E73" s="42">
        <f>D49</f>
        <v>3300</v>
      </c>
      <c r="F73" s="42">
        <f>D49</f>
        <v>3300</v>
      </c>
      <c r="G73" s="42">
        <f>D49</f>
        <v>3300</v>
      </c>
      <c r="H73" s="42">
        <f>D49</f>
        <v>3300</v>
      </c>
      <c r="I73" s="42">
        <f>D49</f>
        <v>3300</v>
      </c>
      <c r="J73" s="42">
        <f>D49</f>
        <v>3300</v>
      </c>
      <c r="K73" s="42">
        <f>D49</f>
        <v>3300</v>
      </c>
      <c r="L73" s="42">
        <f>D49</f>
        <v>3300</v>
      </c>
      <c r="M73" s="1"/>
    </row>
    <row r="74" spans="1:13" customFormat="1">
      <c r="A74" t="s">
        <v>40</v>
      </c>
      <c r="C74">
        <f>C73*F44</f>
        <v>13200</v>
      </c>
      <c r="D74">
        <f>D73*F44</f>
        <v>13200</v>
      </c>
      <c r="E74">
        <f>E73*F44</f>
        <v>13200</v>
      </c>
      <c r="F74">
        <f>F73*F44</f>
        <v>13200</v>
      </c>
      <c r="G74">
        <f>G73*F44</f>
        <v>13200</v>
      </c>
      <c r="H74">
        <f>H73*F44</f>
        <v>13200</v>
      </c>
      <c r="I74">
        <f>I73*F44</f>
        <v>13200</v>
      </c>
      <c r="J74">
        <f>J73*F44</f>
        <v>13200</v>
      </c>
      <c r="K74">
        <f>K73*F44</f>
        <v>13200</v>
      </c>
      <c r="L74">
        <f>L73*F44</f>
        <v>13200</v>
      </c>
      <c r="M74" s="1"/>
    </row>
    <row r="75" spans="1:13" customFormat="1">
      <c r="A75" s="20"/>
      <c r="B75" s="20"/>
      <c r="C75" s="20"/>
      <c r="D75" s="20"/>
      <c r="E75" s="20"/>
      <c r="F75" s="20"/>
      <c r="G75" s="20"/>
      <c r="H75" s="1"/>
      <c r="I75" s="1"/>
      <c r="J75" s="1"/>
      <c r="K75" s="1"/>
      <c r="L75" s="1"/>
      <c r="M75" s="1"/>
    </row>
    <row r="76" spans="1:13" customFormat="1">
      <c r="A76" s="25" t="s">
        <v>67</v>
      </c>
      <c r="B76" s="25" t="s">
        <v>74</v>
      </c>
      <c r="C76" s="3">
        <v>12345</v>
      </c>
      <c r="D76" s="3">
        <v>13560</v>
      </c>
      <c r="E76" s="3">
        <v>14775</v>
      </c>
      <c r="F76" s="3">
        <v>15990</v>
      </c>
      <c r="G76" s="3">
        <v>17205</v>
      </c>
      <c r="H76" s="3">
        <v>18420</v>
      </c>
      <c r="I76" s="3">
        <v>19635</v>
      </c>
      <c r="J76" s="3">
        <v>20850</v>
      </c>
      <c r="K76" s="3">
        <v>22065</v>
      </c>
      <c r="L76" s="3">
        <v>23280</v>
      </c>
      <c r="M76" s="1"/>
    </row>
    <row r="77" spans="1:13" customFormat="1">
      <c r="A77" s="1" t="s">
        <v>30</v>
      </c>
      <c r="B77" s="1"/>
      <c r="C77" s="26">
        <f>IF(C76*D56&gt;D54,(((D56*C76)-D54)*D55),0)</f>
        <v>0</v>
      </c>
      <c r="D77" s="26">
        <f>IF(D76*D56&gt;D54,(((D56*D76)-D54)*D55),0)</f>
        <v>0</v>
      </c>
      <c r="E77" s="26">
        <f>IF(E76*D56&gt;D54,(((D56*E76)-D54)*D55),0)</f>
        <v>0</v>
      </c>
      <c r="F77" s="26">
        <f>IF(F76*D56&gt;D54,(((D56*F76)-D54)*D55),0)</f>
        <v>0</v>
      </c>
      <c r="G77" s="26">
        <f>IF(G76*D56&gt;D54,(((D56*G76)-D54)*D55),0)</f>
        <v>0</v>
      </c>
      <c r="H77" s="26">
        <f>IF(H76*D56&gt;D54,(((D56*H76)-D54)*D55),0)</f>
        <v>0</v>
      </c>
      <c r="I77" s="26">
        <f>IF(I76*D56&gt;D54,(((D56*I76)-D54)*D55),0)</f>
        <v>0</v>
      </c>
      <c r="J77" s="26">
        <f>IF(J76*D56&gt;D54,(((D56*J76)-D54)*D55),0)</f>
        <v>0</v>
      </c>
      <c r="K77" s="26">
        <f>IF(K76*D56&gt;D54,(((D56*K76)-D54)*D55),0)</f>
        <v>0</v>
      </c>
      <c r="L77" s="26">
        <f>IF(L76*D56&gt;D54,(((D56*L76)-D54)*D55),0)</f>
        <v>0</v>
      </c>
      <c r="M77" s="1"/>
    </row>
    <row r="78" spans="1:13" customFormat="1">
      <c r="A78" s="1" t="s">
        <v>31</v>
      </c>
      <c r="B78" s="1"/>
      <c r="C78" s="26">
        <f>IF(C76*D56&gt;D54,D54*D53*D56,C76*D56*D53)</f>
        <v>1744.2929475000001</v>
      </c>
      <c r="D78" s="26">
        <f>IF(D76*D56&gt;D54,D54*D53*D56,D76*D56*D53)</f>
        <v>1915.9669799999999</v>
      </c>
      <c r="E78" s="26">
        <f>IF(E76*D56&gt;D54,D54*D53*D56,E76*D56*D53)</f>
        <v>2087.6410124999998</v>
      </c>
      <c r="F78" s="26">
        <f>IF(F76*D56&gt;D54,D54*D53*D56,F76*D56*D53)</f>
        <v>2259.3150449999998</v>
      </c>
      <c r="G78" s="26">
        <f>IF(G76*D56&gt;D54,D54*D53*D56,G76*D56*D53)</f>
        <v>2430.9890774999999</v>
      </c>
      <c r="H78" s="26">
        <f>IF(H76*D56&gt;D54,D54*D53*D56,H76*D56*D53)</f>
        <v>2602.66311</v>
      </c>
      <c r="I78" s="26">
        <f>IF(I76*D56&gt;D54,D54*D53*D56,I76*D56*D53)</f>
        <v>2774.3371425</v>
      </c>
      <c r="J78" s="26">
        <f>IF(J76*D56&gt;D54,D54*D53*D56,J76*D56*D53)</f>
        <v>2946.0111749999996</v>
      </c>
      <c r="K78" s="26">
        <f>IF(K76*D56&gt;D54,D54*D53*D56,K76*D56*D53)</f>
        <v>3117.6852075000002</v>
      </c>
      <c r="L78" s="26">
        <f>IF(L76*D56&gt;D54,D54*D53*D56,L76*D56*D53)</f>
        <v>3289.3592399999998</v>
      </c>
      <c r="M78" s="1"/>
    </row>
    <row r="79" spans="1:13" customFormat="1">
      <c r="A79" s="27" t="s">
        <v>38</v>
      </c>
      <c r="B79" s="1"/>
      <c r="C79" s="26">
        <f t="shared" ref="C79:L79" si="4">C76-0.5*C78-C77</f>
        <v>11472.853526250001</v>
      </c>
      <c r="D79" s="26">
        <f t="shared" si="4"/>
        <v>12602.016509999999</v>
      </c>
      <c r="E79" s="26">
        <f t="shared" si="4"/>
        <v>13731.17949375</v>
      </c>
      <c r="F79" s="26">
        <f t="shared" si="4"/>
        <v>14860.3424775</v>
      </c>
      <c r="G79" s="26">
        <f t="shared" si="4"/>
        <v>15989.505461250001</v>
      </c>
      <c r="H79" s="26">
        <f t="shared" si="4"/>
        <v>17118.668444999999</v>
      </c>
      <c r="I79" s="26">
        <f t="shared" si="4"/>
        <v>18247.83142875</v>
      </c>
      <c r="J79" s="26">
        <f t="shared" si="4"/>
        <v>19376.9944125</v>
      </c>
      <c r="K79" s="26">
        <f t="shared" si="4"/>
        <v>20506.157396250001</v>
      </c>
      <c r="L79" s="26">
        <f t="shared" si="4"/>
        <v>21635.320380000001</v>
      </c>
      <c r="M79" s="1"/>
    </row>
    <row r="80" spans="1:13" customFormat="1">
      <c r="A80" s="28" t="s">
        <v>39</v>
      </c>
      <c r="C80">
        <v>7100</v>
      </c>
      <c r="D80">
        <f t="shared" ref="D80:L80" si="5">C80</f>
        <v>7100</v>
      </c>
      <c r="E80">
        <f t="shared" si="5"/>
        <v>7100</v>
      </c>
      <c r="F80">
        <f t="shared" si="5"/>
        <v>7100</v>
      </c>
      <c r="G80">
        <f t="shared" si="5"/>
        <v>7100</v>
      </c>
      <c r="H80">
        <f t="shared" si="5"/>
        <v>7100</v>
      </c>
      <c r="I80">
        <f t="shared" si="5"/>
        <v>7100</v>
      </c>
      <c r="J80">
        <f t="shared" si="5"/>
        <v>7100</v>
      </c>
      <c r="K80">
        <f t="shared" si="5"/>
        <v>7100</v>
      </c>
      <c r="L80">
        <f t="shared" si="5"/>
        <v>7100</v>
      </c>
      <c r="M80" s="1"/>
    </row>
    <row r="81" spans="1:13" customFormat="1">
      <c r="A81" s="28" t="s">
        <v>41</v>
      </c>
      <c r="C81">
        <f t="shared" ref="C81:L81" si="6">C74</f>
        <v>13200</v>
      </c>
      <c r="D81">
        <f t="shared" si="6"/>
        <v>13200</v>
      </c>
      <c r="E81">
        <f t="shared" si="6"/>
        <v>13200</v>
      </c>
      <c r="F81">
        <f t="shared" si="6"/>
        <v>13200</v>
      </c>
      <c r="G81">
        <f t="shared" si="6"/>
        <v>13200</v>
      </c>
      <c r="H81">
        <f t="shared" si="6"/>
        <v>13200</v>
      </c>
      <c r="I81">
        <f t="shared" si="6"/>
        <v>13200</v>
      </c>
      <c r="J81">
        <f t="shared" si="6"/>
        <v>13200</v>
      </c>
      <c r="K81">
        <f t="shared" si="6"/>
        <v>13200</v>
      </c>
      <c r="L81">
        <f t="shared" si="6"/>
        <v>13200</v>
      </c>
      <c r="M81" s="1"/>
    </row>
    <row r="82" spans="1:13" customFormat="1">
      <c r="A82" s="28" t="s">
        <v>50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 s="1"/>
    </row>
    <row r="83" spans="1:13" customFormat="1">
      <c r="A83" s="28" t="s">
        <v>42</v>
      </c>
      <c r="C83">
        <f t="shared" ref="C83:L83" si="7">IF(C80&gt;C82,C80,C82)</f>
        <v>7100</v>
      </c>
      <c r="D83">
        <f t="shared" si="7"/>
        <v>7100</v>
      </c>
      <c r="E83">
        <f t="shared" si="7"/>
        <v>7100</v>
      </c>
      <c r="F83">
        <f t="shared" si="7"/>
        <v>7100</v>
      </c>
      <c r="G83">
        <f t="shared" si="7"/>
        <v>7100</v>
      </c>
      <c r="H83">
        <f t="shared" si="7"/>
        <v>7100</v>
      </c>
      <c r="I83">
        <f t="shared" si="7"/>
        <v>7100</v>
      </c>
      <c r="J83">
        <f t="shared" si="7"/>
        <v>7100</v>
      </c>
      <c r="K83">
        <f t="shared" si="7"/>
        <v>7100</v>
      </c>
      <c r="L83">
        <f t="shared" si="7"/>
        <v>7100</v>
      </c>
      <c r="M83" s="1"/>
    </row>
    <row r="84" spans="1:13" customFormat="1">
      <c r="A84" s="43" t="s">
        <v>2</v>
      </c>
      <c r="C84" s="29">
        <f t="shared" ref="C84:L84" si="8">IF(C79-C81-C83&gt;0,C79-C81-C83,0)</f>
        <v>0</v>
      </c>
      <c r="D84" s="29">
        <f t="shared" si="8"/>
        <v>0</v>
      </c>
      <c r="E84" s="29">
        <f t="shared" si="8"/>
        <v>0</v>
      </c>
      <c r="F84" s="29">
        <f t="shared" si="8"/>
        <v>0</v>
      </c>
      <c r="G84" s="29">
        <f t="shared" si="8"/>
        <v>0</v>
      </c>
      <c r="H84" s="29">
        <f t="shared" si="8"/>
        <v>0</v>
      </c>
      <c r="I84" s="29">
        <f t="shared" si="8"/>
        <v>0</v>
      </c>
      <c r="J84" s="29">
        <f t="shared" si="8"/>
        <v>0</v>
      </c>
      <c r="K84" s="29">
        <f t="shared" si="8"/>
        <v>206.1573962500006</v>
      </c>
      <c r="L84" s="29">
        <f t="shared" si="8"/>
        <v>1335.320380000001</v>
      </c>
      <c r="M84" s="1"/>
    </row>
    <row r="85" spans="1:13" customFormat="1">
      <c r="A85" s="1" t="s">
        <v>66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customFormat="1">
      <c r="A86" s="1" t="s">
        <v>32</v>
      </c>
      <c r="B86" s="1"/>
      <c r="C86" s="26">
        <f>IF((C84&lt;=B43),C43*C84,0)</f>
        <v>0</v>
      </c>
      <c r="D86" s="26">
        <f>IF((D84&lt;=B43),C43*D84,0)</f>
        <v>0</v>
      </c>
      <c r="E86" s="26">
        <f>IF((E84&lt;=B43),C43*E84,0)</f>
        <v>0</v>
      </c>
      <c r="F86" s="26">
        <f>IF((F84&lt;=B43),C43*F84,0)</f>
        <v>0</v>
      </c>
      <c r="G86" s="26">
        <f>IF((G84&lt;=B43),C43*G84,0)</f>
        <v>0</v>
      </c>
      <c r="H86" s="26">
        <f>IF((H84&lt;=B43),C43*H84,0)</f>
        <v>0</v>
      </c>
      <c r="I86" s="26">
        <f>IF((I84&lt;=B43),C43*I84,0)</f>
        <v>0</v>
      </c>
      <c r="J86" s="26">
        <f>IF((J84&lt;=B43),C43*J84,0)</f>
        <v>0</v>
      </c>
      <c r="K86" s="26">
        <f>IF((K84&lt;=B43),C43*K84,0)</f>
        <v>20.61573962500006</v>
      </c>
      <c r="L86" s="26">
        <f>IF((L84&lt;=B43),C43*L84,0)</f>
        <v>133.53203800000011</v>
      </c>
      <c r="M86" s="27"/>
    </row>
    <row r="87" spans="1:13" customFormat="1">
      <c r="A87" s="1" t="s">
        <v>33</v>
      </c>
      <c r="B87" s="1"/>
      <c r="C87" s="26">
        <f>IF(AND(C84&gt;A44,C84&lt;=B44),C44*(C84-A44)+D44,0)</f>
        <v>0</v>
      </c>
      <c r="D87" s="26">
        <f>IF(AND(D84&gt;A44,D84&lt;=B44),C44*(D84-A44)+D44,0)</f>
        <v>0</v>
      </c>
      <c r="E87" s="26">
        <f>IF(AND(E84&gt;A44,E84&lt;=B44),C44*(E84-A44)+D44,0)</f>
        <v>0</v>
      </c>
      <c r="F87" s="26">
        <f>IF(AND(F84&gt;A44,F84&lt;=B44),C44*(F84-A44)+D44,0)</f>
        <v>0</v>
      </c>
      <c r="G87" s="26">
        <f>IF(AND(G84&gt;A44,G84&lt;=B44),C44*(G84-A44)+D44,0)</f>
        <v>0</v>
      </c>
      <c r="H87" s="26">
        <f>IF(AND(H84&gt;A44,H84&lt;=B44),C44*(H84-A44)+D44,0)</f>
        <v>0</v>
      </c>
      <c r="I87" s="26">
        <f>IF(AND(I84&gt;A44,I84&lt;=B44),C44*(I84-A44)+D44,0)</f>
        <v>0</v>
      </c>
      <c r="J87" s="26">
        <f>IF(AND(J84&gt;A44,J84&lt;=B44),C44*(J84-A44)+D44,0)</f>
        <v>0</v>
      </c>
      <c r="K87" s="26">
        <f>IF(AND(K84&gt;A44,K84&lt;=B44),C44*(K84-A44)+D44,0)</f>
        <v>0</v>
      </c>
      <c r="L87" s="26">
        <f>IF(AND(L84&gt;A44,L84&lt;=B44),C44*(L84-A44)+D44,0)</f>
        <v>0</v>
      </c>
      <c r="M87" s="27"/>
    </row>
    <row r="88" spans="1:13" customFormat="1">
      <c r="A88" s="1" t="s">
        <v>34</v>
      </c>
      <c r="B88" s="1"/>
      <c r="C88" s="26">
        <f>IF(AND(C84&gt;A45,C84&lt;=B45),C45*(C84-A45)+D45,0)</f>
        <v>0</v>
      </c>
      <c r="D88" s="26">
        <f>IF(AND(D84&gt;A45,D84&lt;=B45),C45*(D84-A45)+D45,0)</f>
        <v>0</v>
      </c>
      <c r="E88" s="26">
        <f>IF(AND(E84&gt;A45,E84&lt;=B45),C45*(E84-A45)+D45,0)</f>
        <v>0</v>
      </c>
      <c r="F88" s="26">
        <f>IF(AND(F84&gt;A45,F84&lt;=B45),C45*(F84-A45)+D45,0)</f>
        <v>0</v>
      </c>
      <c r="G88" s="26">
        <f>IF(AND(G84&gt;A45,G84&lt;=B45),C45*(G84-A45)+D45,0)</f>
        <v>0</v>
      </c>
      <c r="H88" s="26">
        <f>IF(AND(H84&gt;A45,H84&lt;=B45),C45*(H84-A45)+D45,0)</f>
        <v>0</v>
      </c>
      <c r="I88" s="26">
        <f>IF(AND(I84&gt;A45,I84&lt;=B45),C45*(I84-A45)+D45,0)</f>
        <v>0</v>
      </c>
      <c r="J88" s="26">
        <f>IF(AND(J84&gt;A45,J84&lt;=B45),C45*(J84-A45)+D45,0)</f>
        <v>0</v>
      </c>
      <c r="K88" s="26">
        <f>IF(AND(K84&gt;A45,K84&lt;=B45),C45*(K84-A45)+D45,0)</f>
        <v>0</v>
      </c>
      <c r="L88" s="26">
        <f>IF(AND(L84&gt;A45,L84&lt;=B45),C45*(L84-A45)+D45,0)</f>
        <v>0</v>
      </c>
      <c r="M88" s="27"/>
    </row>
    <row r="89" spans="1:13" customFormat="1">
      <c r="A89" s="1" t="s">
        <v>35</v>
      </c>
      <c r="B89" s="1"/>
      <c r="C89" s="26">
        <f>IF(AND(C84&gt;A46,C84&lt;=B46),C46*(C84-A46)+D46,0)</f>
        <v>0</v>
      </c>
      <c r="D89" s="26">
        <f>IF(AND(D84&gt;A46,D84&lt;=B46),C46*(D84-A46)+D46,0)</f>
        <v>0</v>
      </c>
      <c r="E89" s="26">
        <f>IF(AND(E84&gt;A46,E84&lt;=B46),C46*(E84-A46)+D46,0)</f>
        <v>0</v>
      </c>
      <c r="F89" s="26">
        <f>IF(AND(F84&gt;A46,F84&lt;=B46),C46*(F84-A46)+D46,0)</f>
        <v>0</v>
      </c>
      <c r="G89" s="26">
        <f>IF(AND(G84&gt;A46,G84&lt;=B46),C46*(G84-A46)+D46,0)</f>
        <v>0</v>
      </c>
      <c r="H89" s="26">
        <f>IF(AND(H84&gt;A46,H84&lt;=B46),C46*(H84-A46)+D46,0)</f>
        <v>0</v>
      </c>
      <c r="I89" s="26">
        <f>IF(AND(I84&gt;A46,I84&lt;=B46),C46*(I84-A46)+D46,0)</f>
        <v>0</v>
      </c>
      <c r="J89" s="26">
        <f>IF(AND(J84&gt;A46,J84&lt;=B46),C46*(J84-A46)+D46,0)</f>
        <v>0</v>
      </c>
      <c r="K89" s="26">
        <f>IF(AND(K84&gt;A46,K84&lt;=B46),C46*(K84-A46)+D46,0)</f>
        <v>0</v>
      </c>
      <c r="L89" s="26">
        <f>IF(AND(L84&gt;A46,L84&lt;=B46),C46*(L84-A46)+D46,0)</f>
        <v>0</v>
      </c>
      <c r="M89" s="27"/>
    </row>
    <row r="90" spans="1:13" customFormat="1">
      <c r="A90" s="1" t="s">
        <v>36</v>
      </c>
      <c r="B90" s="1"/>
      <c r="C90" s="26">
        <f>IF(AND(C84&gt;A47,C84&lt;=B47),C47*(C84-A47)+D47,0)</f>
        <v>0</v>
      </c>
      <c r="D90" s="26">
        <f>IF(AND(D84&gt;A47,D84&lt;=B47),C47*(D84-A47)+D47,0)</f>
        <v>0</v>
      </c>
      <c r="E90" s="26">
        <f>IF(AND(E84&gt;A47,E84&lt;=B47),C47*(E84-A47)+D47,0)</f>
        <v>0</v>
      </c>
      <c r="F90" s="26">
        <f>IF(AND(F84&gt;A47,F84&lt;=B47),C47*(F84-A47)+D47,0)</f>
        <v>0</v>
      </c>
      <c r="G90" s="26">
        <f>IF(AND(G84&gt;A47,G84&lt;=B47),C47*(G84-A47)+D47,0)</f>
        <v>0</v>
      </c>
      <c r="H90" s="26">
        <f>IF(AND(H84&gt;A47,H84&lt;=B47),C47*(H84-A47)+D47,0)</f>
        <v>0</v>
      </c>
      <c r="I90" s="26">
        <f>IF(AND(I84&gt;A47,I84&lt;=B47),C47*(I84-A47)+D47,0)</f>
        <v>0</v>
      </c>
      <c r="J90" s="26">
        <f>IF(AND(J84&gt;A47,J84&lt;=B47),C47*(J84-A47)+D47,0)</f>
        <v>0</v>
      </c>
      <c r="K90" s="26">
        <f>IF(AND(K84&gt;A47,K84&lt;=B47),C47*(K84-A47)+D47,0)</f>
        <v>0</v>
      </c>
      <c r="L90" s="26">
        <f>IF(AND(L84&gt;A47,L84&lt;=B47),C47*(L84-A47)+D47,0)</f>
        <v>0</v>
      </c>
      <c r="M90" s="27"/>
    </row>
    <row r="91" spans="1:13" customFormat="1">
      <c r="A91" s="1" t="s">
        <v>73</v>
      </c>
      <c r="B91" s="1"/>
      <c r="C91" s="26">
        <f>IF(AND(C84&gt;A48,C84&lt;=B48),C48*(C84-A48)+D48,0)</f>
        <v>0</v>
      </c>
      <c r="D91" s="26">
        <f>IF(AND(D84&gt;A48,D84&lt;=B48),C48*(D84-A48)+D48,0)</f>
        <v>0</v>
      </c>
      <c r="E91" s="26">
        <f>IF(AND(E84&gt;A48,E84&lt;=B48),C48*(E84-A48)+D48,0)</f>
        <v>0</v>
      </c>
      <c r="F91" s="26">
        <f>IF(AND(F84&gt;A48,F84&lt;=B48),C48*(F84-A48)+D48,0)</f>
        <v>0</v>
      </c>
      <c r="G91" s="26">
        <f>IF(AND(G84&gt;A48,G84&lt;=B48),C48*(G84-A48)+D48,0)</f>
        <v>0</v>
      </c>
      <c r="H91" s="26">
        <f>IF(AND(H84&gt;A48,H84&lt;=B48),C48*(H84-A48)+D48,0)</f>
        <v>0</v>
      </c>
      <c r="I91" s="26">
        <f>IF(AND(I84&gt;A48,I84&lt;=B48),C48*(I84-A48)+D48,0)</f>
        <v>0</v>
      </c>
      <c r="J91" s="26">
        <f>IF(AND(J84&gt;A48,J84&lt;=B48),C48*(J84-A48)+D48,0)</f>
        <v>0</v>
      </c>
      <c r="K91" s="26">
        <f>IF(AND(K84&gt;A48,K84&lt;=B48),C48*(K84-A48)+D48,0)</f>
        <v>0</v>
      </c>
      <c r="L91" s="26">
        <f>IF(AND(L84&gt;A48,L84&lt;=B48),C48*(L84-A48)+D48,0)</f>
        <v>0</v>
      </c>
      <c r="M91" s="27"/>
    </row>
    <row r="92" spans="1:13" customFormat="1">
      <c r="A92" s="1" t="s">
        <v>43</v>
      </c>
      <c r="B92" s="1"/>
      <c r="C92" s="26">
        <f>SUM(C86:C91)</f>
        <v>0</v>
      </c>
      <c r="D92" s="26">
        <f t="shared" ref="D92:L92" si="9">SUM(D86:D91)</f>
        <v>0</v>
      </c>
      <c r="E92" s="26">
        <f t="shared" si="9"/>
        <v>0</v>
      </c>
      <c r="F92" s="26">
        <f t="shared" si="9"/>
        <v>0</v>
      </c>
      <c r="G92" s="26">
        <f t="shared" si="9"/>
        <v>0</v>
      </c>
      <c r="H92" s="26">
        <f t="shared" si="9"/>
        <v>0</v>
      </c>
      <c r="I92" s="26">
        <f t="shared" si="9"/>
        <v>0</v>
      </c>
      <c r="J92" s="26">
        <f t="shared" si="9"/>
        <v>0</v>
      </c>
      <c r="K92" s="26">
        <f t="shared" si="9"/>
        <v>20.61573962500006</v>
      </c>
      <c r="L92" s="26">
        <f t="shared" si="9"/>
        <v>133.53203800000011</v>
      </c>
      <c r="M92" s="1"/>
    </row>
    <row r="93" spans="1:13" customFormat="1">
      <c r="A93" s="1"/>
      <c r="B93" s="1"/>
      <c r="C93" s="26"/>
      <c r="D93" s="26"/>
      <c r="E93" s="26"/>
      <c r="F93" s="26"/>
      <c r="G93" s="26"/>
      <c r="H93" s="1"/>
      <c r="I93" s="1"/>
      <c r="J93" s="1"/>
      <c r="K93" s="1"/>
      <c r="L93" s="1"/>
      <c r="M93" s="1"/>
    </row>
    <row r="94" spans="1:13" customFormat="1">
      <c r="A94" s="38" t="s">
        <v>44</v>
      </c>
      <c r="B94" s="40"/>
      <c r="C94" s="41">
        <f t="shared" ref="C94:L94" si="10">C92+C77+C78</f>
        <v>1744.2929475000001</v>
      </c>
      <c r="D94" s="41">
        <f t="shared" si="10"/>
        <v>1915.9669799999999</v>
      </c>
      <c r="E94" s="41">
        <f t="shared" si="10"/>
        <v>2087.6410124999998</v>
      </c>
      <c r="F94" s="41">
        <f t="shared" si="10"/>
        <v>2259.3150449999998</v>
      </c>
      <c r="G94" s="41">
        <f t="shared" si="10"/>
        <v>2430.9890774999999</v>
      </c>
      <c r="H94" s="41">
        <f t="shared" si="10"/>
        <v>2602.66311</v>
      </c>
      <c r="I94" s="41">
        <f t="shared" si="10"/>
        <v>2774.3371425</v>
      </c>
      <c r="J94" s="41">
        <f t="shared" si="10"/>
        <v>2946.0111749999996</v>
      </c>
      <c r="K94" s="41">
        <f t="shared" si="10"/>
        <v>3138.3009471250002</v>
      </c>
      <c r="L94" s="41">
        <f t="shared" si="10"/>
        <v>3422.8912780000001</v>
      </c>
      <c r="M94" s="1"/>
    </row>
    <row r="95" spans="1:13" customFormat="1">
      <c r="A95" s="1"/>
      <c r="B95" s="1"/>
      <c r="C95" s="26"/>
      <c r="D95" s="26"/>
      <c r="E95" s="26"/>
      <c r="F95" s="26"/>
      <c r="G95" s="26"/>
      <c r="H95" s="1"/>
      <c r="I95" s="1"/>
      <c r="J95" s="1"/>
      <c r="K95" s="1"/>
      <c r="L95" s="1"/>
      <c r="M95" s="1"/>
    </row>
    <row r="96" spans="1:13" customFormat="1" ht="12.75">
      <c r="A96" s="62"/>
      <c r="C96" s="63"/>
    </row>
    <row r="97" spans="1:1" customFormat="1" ht="12.75">
      <c r="A97" s="62"/>
    </row>
    <row r="98" spans="1:1" customFormat="1" ht="12.75">
      <c r="A98" s="62"/>
    </row>
  </sheetData>
  <phoneticPr fontId="0" type="noConversion"/>
  <printOptions headings="1"/>
  <pageMargins left="0.98" right="0.75" top="0.5" bottom="0.78" header="0.5" footer="0.5"/>
  <pageSetup orientation="portrait" r:id="rId1"/>
  <headerFooter alignWithMargins="0">
    <oddFooter>demotaxes.xls&amp;RPage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2007-05-16T01:29:33Z</cp:lastPrinted>
  <dcterms:created xsi:type="dcterms:W3CDTF">1998-07-30T04:08:00Z</dcterms:created>
  <dcterms:modified xsi:type="dcterms:W3CDTF">2011-02-22T15:51:53Z</dcterms:modified>
</cp:coreProperties>
</file>