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1400" windowHeight="711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Sheet1!$A$1:$G$108</definedName>
  </definedNames>
  <calcPr calcId="125725" iterate="1" iterateCount="1" iterateDelta="0"/>
</workbook>
</file>

<file path=xl/calcChain.xml><?xml version="1.0" encoding="utf-8"?>
<calcChain xmlns="http://schemas.openxmlformats.org/spreadsheetml/2006/main">
  <c r="C15" i="2"/>
  <c r="B7"/>
  <c r="B8" s="1"/>
  <c r="B9" s="1"/>
  <c r="B10" s="1"/>
  <c r="B11" s="1"/>
  <c r="B12" s="1"/>
  <c r="A7"/>
  <c r="A8" s="1"/>
  <c r="A9" s="1"/>
  <c r="A10" s="1"/>
  <c r="A11" s="1"/>
  <c r="A12" s="1"/>
  <c r="A13" s="1"/>
  <c r="A14" s="1"/>
  <c r="A15" s="1"/>
  <c r="C14"/>
  <c r="C13"/>
  <c r="C12"/>
  <c r="C11"/>
  <c r="C10"/>
  <c r="C9"/>
  <c r="C8"/>
  <c r="C7"/>
  <c r="C6"/>
  <c r="F6"/>
  <c r="D1"/>
  <c r="B19" i="1"/>
  <c r="E13"/>
  <c r="C19"/>
  <c r="D19"/>
  <c r="A22"/>
  <c r="A23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"/>
  <c r="B13" i="2" l="1"/>
  <c r="B14" s="1"/>
  <c r="F12"/>
  <c r="E19" i="1"/>
  <c r="G19"/>
  <c r="F8" i="2"/>
  <c r="F7"/>
  <c r="F10"/>
  <c r="F11"/>
  <c r="H12" i="1"/>
  <c r="F9" i="2"/>
  <c r="B15" l="1"/>
  <c r="F15" s="1"/>
  <c r="F14"/>
  <c r="F19" i="1"/>
  <c r="B20" s="1"/>
  <c r="F13" i="2"/>
  <c r="D20" i="1" l="1"/>
  <c r="G20"/>
  <c r="C20"/>
  <c r="E20" l="1"/>
  <c r="F20" l="1"/>
  <c r="B21" s="1"/>
  <c r="C21" l="1"/>
  <c r="D21"/>
  <c r="E21" l="1"/>
  <c r="G21"/>
  <c r="F21" l="1"/>
  <c r="B22" s="1"/>
  <c r="G22" l="1"/>
  <c r="C22"/>
  <c r="D22"/>
  <c r="E22" l="1"/>
  <c r="F22" l="1"/>
  <c r="B23" s="1"/>
  <c r="G23" l="1"/>
  <c r="D23"/>
  <c r="C23"/>
  <c r="E23" l="1"/>
  <c r="F23" l="1"/>
  <c r="B24" s="1"/>
  <c r="D24" l="1"/>
  <c r="G24"/>
  <c r="C24"/>
  <c r="E24" l="1"/>
  <c r="F24" s="1"/>
  <c r="B25" s="1"/>
  <c r="C25" l="1"/>
  <c r="E25" s="1"/>
  <c r="F25" s="1"/>
  <c r="B26" s="1"/>
  <c r="D25"/>
  <c r="F26" l="1"/>
  <c r="B27" s="1"/>
  <c r="C26"/>
  <c r="E26" s="1"/>
  <c r="D26"/>
  <c r="G25"/>
  <c r="D27" l="1"/>
  <c r="C27"/>
  <c r="E27" s="1"/>
  <c r="F27" s="1"/>
  <c r="B28" s="1"/>
  <c r="G26"/>
  <c r="D28" l="1"/>
  <c r="C28"/>
  <c r="E28" s="1"/>
  <c r="F28" s="1"/>
  <c r="B29" s="1"/>
  <c r="G27"/>
  <c r="C29" l="1"/>
  <c r="D29"/>
  <c r="G29"/>
  <c r="G28"/>
  <c r="E29" l="1"/>
  <c r="F29" s="1"/>
  <c r="B30" s="1"/>
  <c r="G30" l="1"/>
  <c r="C30"/>
  <c r="E30" s="1"/>
  <c r="F30" s="1"/>
  <c r="B31" s="1"/>
  <c r="D30"/>
  <c r="D31" l="1"/>
  <c r="C31"/>
  <c r="E31" l="1"/>
  <c r="F31" s="1"/>
  <c r="B32" s="1"/>
  <c r="G31"/>
  <c r="D32" l="1"/>
  <c r="G32"/>
  <c r="C32"/>
  <c r="E32" l="1"/>
  <c r="F32" s="1"/>
  <c r="B33" s="1"/>
  <c r="C33" l="1"/>
  <c r="E33" s="1"/>
  <c r="F33" s="1"/>
  <c r="B34" s="1"/>
  <c r="D33"/>
  <c r="F34" l="1"/>
  <c r="B35" s="1"/>
  <c r="C34"/>
  <c r="E34" s="1"/>
  <c r="D34"/>
  <c r="G33"/>
  <c r="D35" l="1"/>
  <c r="C35"/>
  <c r="G34"/>
  <c r="G35" s="1"/>
  <c r="E35" l="1"/>
  <c r="F35" s="1"/>
  <c r="B36" s="1"/>
  <c r="D36" l="1"/>
  <c r="G36"/>
  <c r="C36"/>
  <c r="E36" s="1"/>
  <c r="F36" s="1"/>
  <c r="B37" s="1"/>
  <c r="C37" l="1"/>
  <c r="E37" s="1"/>
  <c r="F37" s="1"/>
  <c r="B38" s="1"/>
  <c r="D37"/>
  <c r="G38" l="1"/>
  <c r="C38"/>
  <c r="E38" s="1"/>
  <c r="F38" s="1"/>
  <c r="B39" s="1"/>
  <c r="D38"/>
  <c r="G37"/>
  <c r="D39" l="1"/>
  <c r="C39"/>
  <c r="E39" l="1"/>
  <c r="F39" s="1"/>
  <c r="B40" s="1"/>
  <c r="G39"/>
  <c r="D40" l="1"/>
  <c r="G40"/>
  <c r="C40"/>
  <c r="E40" s="1"/>
  <c r="F40" s="1"/>
  <c r="B41" s="1"/>
  <c r="C41" l="1"/>
  <c r="D41"/>
  <c r="G41"/>
  <c r="E41" l="1"/>
  <c r="F41" s="1"/>
  <c r="B42" s="1"/>
  <c r="C42" l="1"/>
  <c r="E42" s="1"/>
  <c r="F42" s="1"/>
  <c r="B43" s="1"/>
  <c r="D42"/>
  <c r="D43" l="1"/>
  <c r="C43"/>
  <c r="E43" s="1"/>
  <c r="F43" s="1"/>
  <c r="B44" s="1"/>
  <c r="G42"/>
  <c r="D44" l="1"/>
  <c r="C44"/>
  <c r="E44" s="1"/>
  <c r="F44" s="1"/>
  <c r="B45" s="1"/>
  <c r="G43"/>
  <c r="C45" l="1"/>
  <c r="D45"/>
  <c r="G45"/>
  <c r="G44"/>
  <c r="E45" l="1"/>
  <c r="F45" s="1"/>
  <c r="B46" s="1"/>
  <c r="G46" l="1"/>
  <c r="C46"/>
  <c r="E46" s="1"/>
  <c r="F46" s="1"/>
  <c r="B47" s="1"/>
  <c r="D46"/>
  <c r="D47" l="1"/>
  <c r="C47"/>
  <c r="E47" s="1"/>
  <c r="F47" s="1"/>
  <c r="B48" s="1"/>
  <c r="D48" l="1"/>
  <c r="C48"/>
  <c r="E48" s="1"/>
  <c r="F48" s="1"/>
  <c r="B49" s="1"/>
  <c r="G47"/>
  <c r="C49" l="1"/>
  <c r="D49"/>
  <c r="G48"/>
  <c r="G49" s="1"/>
  <c r="E49" l="1"/>
  <c r="F49" s="1"/>
  <c r="B50" s="1"/>
  <c r="F50" l="1"/>
  <c r="B51" s="1"/>
  <c r="C50"/>
  <c r="E50" s="1"/>
  <c r="D50"/>
  <c r="G50" l="1"/>
  <c r="G51"/>
  <c r="F51"/>
  <c r="B52" s="1"/>
  <c r="D51"/>
  <c r="C51"/>
  <c r="E51" s="1"/>
  <c r="D52" l="1"/>
  <c r="G52"/>
  <c r="C52"/>
  <c r="E52" l="1"/>
  <c r="F52" s="1"/>
  <c r="B53" s="1"/>
  <c r="C53" l="1"/>
  <c r="D53"/>
  <c r="G53"/>
  <c r="E53" l="1"/>
  <c r="F53" s="1"/>
  <c r="B54" s="1"/>
  <c r="G54" l="1"/>
  <c r="C54"/>
  <c r="D54"/>
  <c r="E54" l="1"/>
  <c r="F54" s="1"/>
  <c r="B55" s="1"/>
  <c r="D55" l="1"/>
  <c r="C55"/>
  <c r="E55" l="1"/>
  <c r="F55" s="1"/>
  <c r="B56" s="1"/>
  <c r="G55"/>
  <c r="D56" l="1"/>
  <c r="G56"/>
  <c r="C56"/>
  <c r="E56" l="1"/>
  <c r="F56" s="1"/>
  <c r="B57" s="1"/>
  <c r="C57" l="1"/>
  <c r="D57"/>
  <c r="G57"/>
  <c r="E57" l="1"/>
  <c r="F57" s="1"/>
  <c r="B58" s="1"/>
  <c r="C58" l="1"/>
  <c r="E58" s="1"/>
  <c r="F58" s="1"/>
  <c r="B59" s="1"/>
  <c r="D58"/>
  <c r="D59" l="1"/>
  <c r="C59"/>
  <c r="E59" s="1"/>
  <c r="F59" s="1"/>
  <c r="B60" s="1"/>
  <c r="G58"/>
  <c r="D60" l="1"/>
  <c r="C60"/>
  <c r="G59"/>
  <c r="G60" s="1"/>
  <c r="E60" l="1"/>
  <c r="F60" s="1"/>
  <c r="B61" s="1"/>
  <c r="C61" l="1"/>
  <c r="D61"/>
  <c r="G61"/>
  <c r="E61" l="1"/>
  <c r="F61" s="1"/>
  <c r="B62" s="1"/>
  <c r="G62" l="1"/>
  <c r="C62"/>
  <c r="E62" s="1"/>
  <c r="F62" s="1"/>
  <c r="B63" s="1"/>
  <c r="D62"/>
  <c r="D63" l="1"/>
  <c r="C63"/>
  <c r="E63" l="1"/>
  <c r="F63" s="1"/>
  <c r="B64" s="1"/>
  <c r="G63"/>
  <c r="D64" l="1"/>
  <c r="G64"/>
  <c r="C64"/>
  <c r="E64" l="1"/>
  <c r="F64" s="1"/>
  <c r="B65" s="1"/>
  <c r="C65" l="1"/>
  <c r="D65"/>
  <c r="G65"/>
  <c r="E65" l="1"/>
  <c r="F65" s="1"/>
  <c r="B66" s="1"/>
  <c r="C66" l="1"/>
  <c r="E66" s="1"/>
  <c r="F66" s="1"/>
  <c r="B67" s="1"/>
  <c r="D66"/>
  <c r="D67" l="1"/>
  <c r="C67"/>
  <c r="E67" s="1"/>
  <c r="F67" s="1"/>
  <c r="B68" s="1"/>
  <c r="G66"/>
  <c r="D68" l="1"/>
  <c r="C68"/>
  <c r="G67"/>
  <c r="G68" s="1"/>
  <c r="E68" l="1"/>
  <c r="F68" s="1"/>
  <c r="B69" s="1"/>
  <c r="C69" l="1"/>
  <c r="D69"/>
  <c r="G69"/>
  <c r="E69" l="1"/>
  <c r="F69" s="1"/>
  <c r="B70" s="1"/>
  <c r="F70" l="1"/>
  <c r="B71" s="1"/>
  <c r="G70"/>
  <c r="C70"/>
  <c r="E70" s="1"/>
  <c r="D70"/>
  <c r="D71" l="1"/>
  <c r="C71"/>
  <c r="E71" l="1"/>
  <c r="F71" s="1"/>
  <c r="B72" s="1"/>
  <c r="G71"/>
  <c r="D72" l="1"/>
  <c r="G72"/>
  <c r="C72"/>
  <c r="E72" l="1"/>
  <c r="F72" s="1"/>
  <c r="B73" s="1"/>
  <c r="C73" l="1"/>
  <c r="E73" s="1"/>
  <c r="F73" s="1"/>
  <c r="B74" s="1"/>
  <c r="D73"/>
  <c r="G73"/>
  <c r="C74" l="1"/>
  <c r="D74"/>
  <c r="E74" l="1"/>
  <c r="F74" s="1"/>
  <c r="B75" s="1"/>
  <c r="G74"/>
  <c r="D75" l="1"/>
  <c r="C75"/>
  <c r="E75" s="1"/>
  <c r="F75" s="1"/>
  <c r="B76" s="1"/>
  <c r="D76" l="1"/>
  <c r="C76"/>
  <c r="E76" s="1"/>
  <c r="F76" s="1"/>
  <c r="B77" s="1"/>
  <c r="G75"/>
  <c r="C77" l="1"/>
  <c r="D77"/>
  <c r="G76"/>
  <c r="E77" l="1"/>
  <c r="F77" s="1"/>
  <c r="B78" s="1"/>
  <c r="G77"/>
  <c r="G78" l="1"/>
  <c r="C78"/>
  <c r="D78"/>
  <c r="E78" l="1"/>
  <c r="F78" s="1"/>
  <c r="B79" s="1"/>
  <c r="D79" l="1"/>
  <c r="C79"/>
  <c r="E79" l="1"/>
  <c r="F79" s="1"/>
  <c r="B80" s="1"/>
  <c r="G79"/>
  <c r="D80" l="1"/>
  <c r="G80"/>
  <c r="C80"/>
  <c r="E80" l="1"/>
  <c r="F80" s="1"/>
  <c r="B81" s="1"/>
  <c r="C81" l="1"/>
  <c r="D81"/>
  <c r="G81"/>
  <c r="E81" l="1"/>
  <c r="F81" s="1"/>
  <c r="B82" s="1"/>
  <c r="C82" l="1"/>
  <c r="E82" s="1"/>
  <c r="F82" s="1"/>
  <c r="B83" s="1"/>
  <c r="D82"/>
  <c r="D83" l="1"/>
  <c r="C83"/>
  <c r="G82"/>
  <c r="E83" l="1"/>
  <c r="F83" s="1"/>
  <c r="B84" s="1"/>
  <c r="G83"/>
  <c r="D84" l="1"/>
  <c r="G84"/>
  <c r="C84"/>
  <c r="E84" l="1"/>
  <c r="F84" s="1"/>
  <c r="B85" s="1"/>
  <c r="C85" l="1"/>
  <c r="D85"/>
  <c r="G85"/>
  <c r="E85" l="1"/>
  <c r="F85" s="1"/>
  <c r="B86" s="1"/>
  <c r="F86" l="1"/>
  <c r="B87" s="1"/>
  <c r="G86"/>
  <c r="C86"/>
  <c r="E86" s="1"/>
  <c r="D86"/>
  <c r="D87" l="1"/>
  <c r="C87"/>
  <c r="E87" l="1"/>
  <c r="F87" s="1"/>
  <c r="B88" s="1"/>
  <c r="G87"/>
  <c r="D88" l="1"/>
  <c r="C88"/>
  <c r="E88" l="1"/>
  <c r="F88" s="1"/>
  <c r="B89" s="1"/>
  <c r="G88"/>
  <c r="C89" l="1"/>
  <c r="E89" s="1"/>
  <c r="F89" s="1"/>
  <c r="B90" s="1"/>
  <c r="D89"/>
  <c r="C90" l="1"/>
  <c r="E90" s="1"/>
  <c r="F90" s="1"/>
  <c r="B91" s="1"/>
  <c r="D90"/>
  <c r="G89"/>
  <c r="D91" l="1"/>
  <c r="C91"/>
  <c r="E91" s="1"/>
  <c r="F91" s="1"/>
  <c r="B92" s="1"/>
  <c r="G90"/>
  <c r="D92" l="1"/>
  <c r="C92"/>
  <c r="G91"/>
  <c r="E92" l="1"/>
  <c r="F92" s="1"/>
  <c r="B93" s="1"/>
  <c r="G92"/>
  <c r="C93" l="1"/>
  <c r="E93" s="1"/>
  <c r="F93" s="1"/>
  <c r="B94" s="1"/>
  <c r="D93"/>
  <c r="G93"/>
  <c r="F94" l="1"/>
  <c r="B95" s="1"/>
  <c r="C94"/>
  <c r="E94" s="1"/>
  <c r="D94"/>
  <c r="G94" l="1"/>
  <c r="G95"/>
  <c r="D95"/>
  <c r="C95"/>
  <c r="E95" l="1"/>
  <c r="F95" s="1"/>
  <c r="B96" s="1"/>
  <c r="D96" l="1"/>
  <c r="G96"/>
  <c r="C96"/>
  <c r="E96" l="1"/>
  <c r="F96" s="1"/>
  <c r="B97" s="1"/>
  <c r="C97" l="1"/>
  <c r="D97"/>
  <c r="G97"/>
  <c r="E97" l="1"/>
  <c r="F97" s="1"/>
  <c r="B98" s="1"/>
  <c r="G98" l="1"/>
  <c r="C98"/>
  <c r="E98" s="1"/>
  <c r="F98" s="1"/>
  <c r="B99" s="1"/>
  <c r="D98"/>
  <c r="F99" l="1"/>
  <c r="B100" s="1"/>
  <c r="D99"/>
  <c r="C99"/>
  <c r="E99" s="1"/>
  <c r="G99" l="1"/>
  <c r="D100"/>
  <c r="C100"/>
  <c r="E100" s="1"/>
  <c r="F100" s="1"/>
  <c r="B101" s="1"/>
  <c r="C101" l="1"/>
  <c r="E101" s="1"/>
  <c r="F101" s="1"/>
  <c r="B102" s="1"/>
  <c r="D101"/>
  <c r="G100"/>
  <c r="D102" l="1"/>
  <c r="D104" s="1"/>
  <c r="C102"/>
  <c r="G101"/>
  <c r="E102" l="1"/>
  <c r="C104"/>
  <c r="D107" s="1"/>
  <c r="H13" s="1"/>
  <c r="G102"/>
  <c r="E104" l="1"/>
  <c r="F102"/>
</calcChain>
</file>

<file path=xl/sharedStrings.xml><?xml version="1.0" encoding="utf-8"?>
<sst xmlns="http://schemas.openxmlformats.org/spreadsheetml/2006/main" count="51" uniqueCount="44">
  <si>
    <t xml:space="preserve">Amount </t>
  </si>
  <si>
    <t>N years of</t>
  </si>
  <si>
    <t>Borrowed</t>
  </si>
  <si>
    <t>Loan Life</t>
  </si>
  <si>
    <t>interest rate</t>
  </si>
  <si>
    <t>Calculate</t>
  </si>
  <si>
    <t>to Date</t>
  </si>
  <si>
    <t>Period's</t>
  </si>
  <si>
    <t>Annual Rate</t>
  </si>
  <si>
    <t>Monthly Payment</t>
  </si>
  <si>
    <t xml:space="preserve">Total Cost </t>
  </si>
  <si>
    <t>of Loan</t>
  </si>
  <si>
    <t>James W. Richardson</t>
  </si>
  <si>
    <t>Totals</t>
  </si>
  <si>
    <t xml:space="preserve">The Excel function =PMT(interest rate, number of years, - original loan amount).  </t>
  </si>
  <si>
    <t>Constant</t>
  </si>
  <si>
    <t>Sum Payments</t>
  </si>
  <si>
    <t>Sum Interest</t>
  </si>
  <si>
    <t>Sum Principal</t>
  </si>
  <si>
    <t xml:space="preserve">Annual </t>
  </si>
  <si>
    <t xml:space="preserve">Monthly </t>
  </si>
  <si>
    <t>Interest Rate</t>
  </si>
  <si>
    <t>Months</t>
  </si>
  <si>
    <t>Monthly</t>
  </si>
  <si>
    <t>Interest</t>
  </si>
  <si>
    <t>Paid</t>
  </si>
  <si>
    <t>Payment</t>
  </si>
  <si>
    <t>of the Month</t>
  </si>
  <si>
    <t>Total Payments/Amount Borrowed</t>
  </si>
  <si>
    <t>The function PMT calculates the total payment so you have to calculate interest payments</t>
  </si>
  <si>
    <t>in a separate calculation and subtract interest from the total payment to get principal payments.</t>
  </si>
  <si>
    <t>Principal</t>
  </si>
  <si>
    <t>No. of Months</t>
  </si>
  <si>
    <t>for Loan Life</t>
  </si>
  <si>
    <t>The =PMT() formula is in column C and the other columns contain other data to simulate a loan repayment.</t>
  </si>
  <si>
    <t>on the 1st</t>
  </si>
  <si>
    <t xml:space="preserve">Debt </t>
  </si>
  <si>
    <t>at the End</t>
  </si>
  <si>
    <t>KOVs</t>
  </si>
  <si>
    <t>Cost/Loan</t>
  </si>
  <si>
    <t>Mo. Payment</t>
  </si>
  <si>
    <t>Inputs for the Loan</t>
  </si>
  <si>
    <t>Chapter 13</t>
  </si>
  <si>
    <t>© 2011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</si>
</sst>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3" formatCode="_(* #,##0.00_);_(* \(#,##0.00\);_(* &quot;-&quot;??_);_(@_)"/>
    <numFmt numFmtId="165" formatCode="0.000"/>
    <numFmt numFmtId="167" formatCode="_(* #,##0_);_(* \(#,##0\);_(* &quot;-&quot;??_);_(@_)"/>
  </numFmts>
  <fonts count="9">
    <font>
      <sz val="9"/>
      <name val="Arial"/>
    </font>
    <font>
      <sz val="9"/>
      <name val="Arial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/>
    <xf numFmtId="2" fontId="3" fillId="0" borderId="0" xfId="0" applyNumberFormat="1" applyFont="1" applyAlignment="1">
      <alignment horizontal="center"/>
    </xf>
    <xf numFmtId="0" fontId="0" fillId="0" borderId="1" xfId="0" applyBorder="1"/>
    <xf numFmtId="0" fontId="2" fillId="0" borderId="1" xfId="0" applyNumberFormat="1" applyFont="1" applyBorder="1" applyAlignment="1">
      <alignment horizontal="center"/>
    </xf>
    <xf numFmtId="8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4" fillId="0" borderId="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left"/>
    </xf>
    <xf numFmtId="0" fontId="5" fillId="0" borderId="6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left"/>
    </xf>
    <xf numFmtId="39" fontId="5" fillId="0" borderId="0" xfId="0" applyNumberFormat="1" applyFont="1" applyBorder="1" applyAlignment="1">
      <alignment horizontal="right"/>
    </xf>
    <xf numFmtId="39" fontId="5" fillId="0" borderId="4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center"/>
    </xf>
    <xf numFmtId="39" fontId="5" fillId="0" borderId="0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left"/>
    </xf>
    <xf numFmtId="0" fontId="7" fillId="0" borderId="5" xfId="0" applyFont="1" applyBorder="1"/>
    <xf numFmtId="0" fontId="7" fillId="0" borderId="6" xfId="0" applyFont="1" applyBorder="1"/>
    <xf numFmtId="0" fontId="7" fillId="0" borderId="2" xfId="0" applyFont="1" applyBorder="1"/>
    <xf numFmtId="0" fontId="7" fillId="0" borderId="0" xfId="0" applyFont="1" applyBorder="1"/>
    <xf numFmtId="0" fontId="4" fillId="0" borderId="7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39" fontId="5" fillId="0" borderId="6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4" xfId="0" applyFont="1" applyBorder="1"/>
    <xf numFmtId="167" fontId="7" fillId="0" borderId="3" xfId="1" applyNumberFormat="1" applyFont="1" applyBorder="1"/>
    <xf numFmtId="0" fontId="8" fillId="0" borderId="2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0" fontId="5" fillId="0" borderId="2" xfId="0" applyNumberFormat="1" applyFont="1" applyBorder="1"/>
    <xf numFmtId="0" fontId="5" fillId="0" borderId="0" xfId="0" applyNumberFormat="1" applyFont="1" applyBorder="1"/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2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39" fontId="5" fillId="0" borderId="11" xfId="0" applyNumberFormat="1" applyFont="1" applyBorder="1"/>
    <xf numFmtId="0" fontId="4" fillId="0" borderId="3" xfId="0" applyNumberFormat="1" applyFont="1" applyBorder="1" applyAlignment="1">
      <alignment horizontal="left"/>
    </xf>
    <xf numFmtId="43" fontId="5" fillId="0" borderId="13" xfId="0" applyNumberFormat="1" applyFont="1" applyBorder="1"/>
    <xf numFmtId="0" fontId="6" fillId="0" borderId="2" xfId="0" applyNumberFormat="1" applyFont="1" applyBorder="1" applyAlignment="1">
      <alignment horizontal="left" indent="8"/>
    </xf>
    <xf numFmtId="0" fontId="8" fillId="0" borderId="0" xfId="0" applyNumberFormat="1" applyFont="1" applyAlignment="1">
      <alignment horizontal="left"/>
    </xf>
    <xf numFmtId="0" fontId="6" fillId="0" borderId="5" xfId="0" applyNumberFormat="1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tabSelected="1" workbookViewId="0">
      <selection activeCell="A3" sqref="A3"/>
    </sheetView>
  </sheetViews>
  <sheetFormatPr defaultColWidth="12.7109375" defaultRowHeight="12.75"/>
  <cols>
    <col min="1" max="7" width="12.7109375" style="9" customWidth="1"/>
    <col min="8" max="16384" width="12.7109375" style="10"/>
  </cols>
  <sheetData>
    <row r="1" spans="1:8">
      <c r="A1" s="57" t="str">
        <f ca="1">_xll.WBNAME()</f>
        <v>Monthly Payment Demo.xlsx</v>
      </c>
      <c r="B1" s="17"/>
      <c r="C1" s="17"/>
      <c r="D1" s="17"/>
      <c r="E1" s="17"/>
      <c r="F1" s="17"/>
      <c r="G1" s="17"/>
    </row>
    <row r="2" spans="1:8">
      <c r="A2" s="21" t="s">
        <v>12</v>
      </c>
      <c r="B2" s="19"/>
      <c r="C2" s="19"/>
      <c r="D2" s="19"/>
      <c r="E2" s="19"/>
      <c r="F2" s="19"/>
      <c r="G2" s="19"/>
    </row>
    <row r="3" spans="1:8">
      <c r="A3" s="21" t="s">
        <v>43</v>
      </c>
      <c r="B3" s="19"/>
      <c r="C3" s="19"/>
      <c r="D3" s="19"/>
      <c r="E3" s="19"/>
      <c r="F3" s="19"/>
      <c r="G3" s="19"/>
    </row>
    <row r="4" spans="1:8">
      <c r="A4" s="21" t="s">
        <v>42</v>
      </c>
      <c r="B4" s="19"/>
      <c r="C4" s="19"/>
      <c r="D4" s="19"/>
      <c r="E4" s="19"/>
      <c r="F4" s="19"/>
      <c r="G4" s="19"/>
    </row>
    <row r="5" spans="1:8">
      <c r="A5" s="26"/>
      <c r="B5" s="12"/>
      <c r="C5" s="12"/>
      <c r="D5" s="12"/>
      <c r="E5" s="12"/>
      <c r="F5" s="12"/>
      <c r="G5" s="12"/>
    </row>
    <row r="6" spans="1:8">
      <c r="A6" s="26" t="s">
        <v>14</v>
      </c>
      <c r="B6" s="12"/>
      <c r="C6" s="12"/>
      <c r="D6" s="12"/>
      <c r="E6" s="12"/>
      <c r="F6" s="12"/>
      <c r="G6" s="12"/>
    </row>
    <row r="7" spans="1:8">
      <c r="A7" s="26" t="s">
        <v>29</v>
      </c>
      <c r="B7" s="12"/>
      <c r="C7" s="12"/>
      <c r="D7" s="12"/>
      <c r="E7" s="12"/>
      <c r="F7" s="12"/>
      <c r="G7" s="12"/>
    </row>
    <row r="8" spans="1:8">
      <c r="A8" s="26" t="s">
        <v>30</v>
      </c>
      <c r="B8" s="12"/>
      <c r="C8" s="12"/>
      <c r="D8" s="12"/>
      <c r="E8" s="12"/>
      <c r="F8" s="12"/>
      <c r="G8" s="12"/>
    </row>
    <row r="9" spans="1:8">
      <c r="A9" s="26"/>
      <c r="B9" s="12"/>
      <c r="C9" s="12"/>
      <c r="D9" s="12"/>
      <c r="E9" s="12"/>
      <c r="F9" s="12"/>
      <c r="G9" s="12"/>
    </row>
    <row r="10" spans="1:8" ht="13.5" thickBot="1">
      <c r="A10" s="55" t="s">
        <v>41</v>
      </c>
      <c r="B10" s="12"/>
      <c r="C10" s="12"/>
      <c r="D10" s="12"/>
      <c r="E10" s="12"/>
      <c r="F10" s="12"/>
      <c r="G10" s="12"/>
    </row>
    <row r="11" spans="1:8" ht="13.5" thickBot="1">
      <c r="A11" s="27" t="s">
        <v>0</v>
      </c>
      <c r="B11" s="28" t="s">
        <v>32</v>
      </c>
      <c r="C11" s="49" t="s">
        <v>19</v>
      </c>
      <c r="D11" s="35"/>
      <c r="E11" s="46" t="s">
        <v>20</v>
      </c>
      <c r="G11" s="35"/>
      <c r="H11" s="56" t="s">
        <v>38</v>
      </c>
    </row>
    <row r="12" spans="1:8">
      <c r="A12" s="29" t="s">
        <v>2</v>
      </c>
      <c r="B12" s="30" t="s">
        <v>33</v>
      </c>
      <c r="C12" s="50" t="s">
        <v>21</v>
      </c>
      <c r="D12" s="35"/>
      <c r="E12" s="47" t="s">
        <v>21</v>
      </c>
      <c r="G12" s="16" t="s">
        <v>40</v>
      </c>
      <c r="H12" s="52">
        <f>C19</f>
        <v>617.61327727546495</v>
      </c>
    </row>
    <row r="13" spans="1:8" ht="13.5" thickBot="1">
      <c r="A13" s="37">
        <v>115050</v>
      </c>
      <c r="B13" s="36">
        <v>360</v>
      </c>
      <c r="C13" s="51">
        <v>0.05</v>
      </c>
      <c r="D13" s="12"/>
      <c r="E13" s="48">
        <f>C13/12</f>
        <v>4.1666666666666666E-3</v>
      </c>
      <c r="G13" s="53" t="s">
        <v>39</v>
      </c>
      <c r="H13" s="54">
        <f>D107</f>
        <v>0.45093016333019581</v>
      </c>
    </row>
    <row r="14" spans="1:8">
      <c r="A14" s="11"/>
      <c r="B14" s="12"/>
      <c r="C14" s="12"/>
      <c r="D14" s="12"/>
      <c r="E14" s="12"/>
      <c r="F14" s="12"/>
      <c r="G14" s="12"/>
    </row>
    <row r="15" spans="1:8">
      <c r="A15" s="31" t="s">
        <v>34</v>
      </c>
      <c r="B15" s="32"/>
      <c r="C15" s="32"/>
      <c r="D15" s="32"/>
      <c r="E15" s="32"/>
      <c r="F15" s="32"/>
      <c r="G15" s="32"/>
    </row>
    <row r="16" spans="1:8">
      <c r="A16" s="18"/>
      <c r="B16" s="19" t="s">
        <v>36</v>
      </c>
      <c r="C16" s="12" t="s">
        <v>15</v>
      </c>
      <c r="D16" s="12" t="s">
        <v>5</v>
      </c>
      <c r="E16" s="12" t="s">
        <v>5</v>
      </c>
      <c r="F16" s="19" t="s">
        <v>36</v>
      </c>
      <c r="G16" s="19" t="s">
        <v>10</v>
      </c>
    </row>
    <row r="17" spans="1:7">
      <c r="A17" s="11"/>
      <c r="B17" s="19" t="s">
        <v>35</v>
      </c>
      <c r="C17" s="12" t="s">
        <v>23</v>
      </c>
      <c r="D17" s="12" t="s">
        <v>24</v>
      </c>
      <c r="E17" s="12" t="s">
        <v>31</v>
      </c>
      <c r="F17" s="12" t="s">
        <v>37</v>
      </c>
      <c r="G17" s="19" t="s">
        <v>11</v>
      </c>
    </row>
    <row r="18" spans="1:7" ht="13.5" thickBot="1">
      <c r="A18" s="13" t="s">
        <v>22</v>
      </c>
      <c r="B18" s="14" t="s">
        <v>27</v>
      </c>
      <c r="C18" s="14" t="s">
        <v>26</v>
      </c>
      <c r="D18" s="14" t="s">
        <v>25</v>
      </c>
      <c r="E18" s="14" t="s">
        <v>26</v>
      </c>
      <c r="F18" s="14" t="s">
        <v>27</v>
      </c>
      <c r="G18" s="14" t="s">
        <v>6</v>
      </c>
    </row>
    <row r="19" spans="1:7">
      <c r="A19" s="33">
        <v>1</v>
      </c>
      <c r="B19" s="34">
        <f>A13</f>
        <v>115050</v>
      </c>
      <c r="C19" s="34">
        <f>IF(B19&gt;0.5,PMT(E13,B13,-(B19)),0)</f>
        <v>617.61327727546495</v>
      </c>
      <c r="D19" s="34">
        <f>B19*E13</f>
        <v>479.375</v>
      </c>
      <c r="E19" s="34">
        <f t="shared" ref="E19:E50" si="0">C19-D19</f>
        <v>138.23827727546495</v>
      </c>
      <c r="F19" s="34">
        <f t="shared" ref="F19:F50" si="1">IF(B19-E19&gt;0,B19-E19,0)</f>
        <v>114911.76172272454</v>
      </c>
      <c r="G19" s="34">
        <f>C19</f>
        <v>617.61327727546495</v>
      </c>
    </row>
    <row r="20" spans="1:7">
      <c r="A20" s="18">
        <v>2</v>
      </c>
      <c r="B20" s="22">
        <f t="shared" ref="B20:B51" si="2">F19</f>
        <v>114911.76172272454</v>
      </c>
      <c r="C20" s="22">
        <f>IF(B20&gt;0.5,PMT(E13,B13,-(B19)),0)</f>
        <v>617.61327727546495</v>
      </c>
      <c r="D20" s="22">
        <f>B20*E13</f>
        <v>478.79900717801888</v>
      </c>
      <c r="E20" s="22">
        <f t="shared" si="0"/>
        <v>138.81427009744607</v>
      </c>
      <c r="F20" s="22">
        <f t="shared" si="1"/>
        <v>114772.94745262709</v>
      </c>
      <c r="G20" s="22">
        <f t="shared" ref="G20:G51" si="3">IF(B20&gt;0,C20+G19,0)</f>
        <v>1235.2265545509299</v>
      </c>
    </row>
    <row r="21" spans="1:7">
      <c r="A21" s="18">
        <v>3</v>
      </c>
      <c r="B21" s="22">
        <f t="shared" si="2"/>
        <v>114772.94745262709</v>
      </c>
      <c r="C21" s="22">
        <f>IF(B21&gt;0.5,PMT(E13,B13,-(B19)),0)</f>
        <v>617.61327727546495</v>
      </c>
      <c r="D21" s="22">
        <f>B21*E13</f>
        <v>478.22061438594619</v>
      </c>
      <c r="E21" s="22">
        <f t="shared" si="0"/>
        <v>139.39266288951876</v>
      </c>
      <c r="F21" s="22">
        <f t="shared" si="1"/>
        <v>114633.55478973758</v>
      </c>
      <c r="G21" s="22">
        <f t="shared" si="3"/>
        <v>1852.8398318263949</v>
      </c>
    </row>
    <row r="22" spans="1:7">
      <c r="A22" s="18">
        <f t="shared" ref="A22:A53" si="4">1+A21</f>
        <v>4</v>
      </c>
      <c r="B22" s="22">
        <f t="shared" si="2"/>
        <v>114633.55478973758</v>
      </c>
      <c r="C22" s="22">
        <f>IF(B22&gt;0.5,PMT(E13,B13,-(B19)),0)</f>
        <v>617.61327727546495</v>
      </c>
      <c r="D22" s="22">
        <f>B22*E13</f>
        <v>477.63981162390655</v>
      </c>
      <c r="E22" s="22">
        <f t="shared" si="0"/>
        <v>139.9734656515584</v>
      </c>
      <c r="F22" s="22">
        <f t="shared" si="1"/>
        <v>114493.58132408602</v>
      </c>
      <c r="G22" s="22">
        <f t="shared" si="3"/>
        <v>2470.4531091018598</v>
      </c>
    </row>
    <row r="23" spans="1:7">
      <c r="A23" s="18">
        <f t="shared" si="4"/>
        <v>5</v>
      </c>
      <c r="B23" s="22">
        <f t="shared" si="2"/>
        <v>114493.58132408602</v>
      </c>
      <c r="C23" s="22">
        <f>IF(B23&gt;0.5,PMT(E13,B13,-(B19)),0)</f>
        <v>617.61327727546495</v>
      </c>
      <c r="D23" s="22">
        <f>B23*E13</f>
        <v>477.05658885035837</v>
      </c>
      <c r="E23" s="22">
        <f t="shared" si="0"/>
        <v>140.55668842510659</v>
      </c>
      <c r="F23" s="22">
        <f t="shared" si="1"/>
        <v>114353.02463566091</v>
      </c>
      <c r="G23" s="22">
        <f t="shared" si="3"/>
        <v>3088.0663863773248</v>
      </c>
    </row>
    <row r="24" spans="1:7">
      <c r="A24" s="18">
        <f t="shared" si="4"/>
        <v>6</v>
      </c>
      <c r="B24" s="22">
        <f t="shared" si="2"/>
        <v>114353.02463566091</v>
      </c>
      <c r="C24" s="22">
        <f>IF(B24&gt;0.5,PMT(E13,B13,-(B19)),0)</f>
        <v>617.61327727546495</v>
      </c>
      <c r="D24" s="22">
        <f>B24*E13</f>
        <v>476.47093598192049</v>
      </c>
      <c r="E24" s="22">
        <f t="shared" si="0"/>
        <v>141.14234129354446</v>
      </c>
      <c r="F24" s="22">
        <f t="shared" si="1"/>
        <v>114211.88229436737</v>
      </c>
      <c r="G24" s="22">
        <f t="shared" si="3"/>
        <v>3705.6796636527897</v>
      </c>
    </row>
    <row r="25" spans="1:7">
      <c r="A25" s="18">
        <f t="shared" si="4"/>
        <v>7</v>
      </c>
      <c r="B25" s="22">
        <f t="shared" si="2"/>
        <v>114211.88229436737</v>
      </c>
      <c r="C25" s="22">
        <f>IF(B25&gt;0.5,PMT(E13,B13,-(B19)),0)</f>
        <v>617.61327727546495</v>
      </c>
      <c r="D25" s="22">
        <f>B25*E13</f>
        <v>475.88284289319739</v>
      </c>
      <c r="E25" s="22">
        <f t="shared" si="0"/>
        <v>141.73043438226756</v>
      </c>
      <c r="F25" s="22">
        <f t="shared" si="1"/>
        <v>114070.15185998511</v>
      </c>
      <c r="G25" s="22">
        <f t="shared" si="3"/>
        <v>4323.2929409282551</v>
      </c>
    </row>
    <row r="26" spans="1:7">
      <c r="A26" s="18">
        <f t="shared" si="4"/>
        <v>8</v>
      </c>
      <c r="B26" s="22">
        <f t="shared" si="2"/>
        <v>114070.15185998511</v>
      </c>
      <c r="C26" s="22">
        <f>IF(B26&gt;0.5,PMT(E13,B13,-(B19)),0)</f>
        <v>617.61327727546495</v>
      </c>
      <c r="D26" s="22">
        <f>B26*E13</f>
        <v>475.29229941660464</v>
      </c>
      <c r="E26" s="22">
        <f t="shared" si="0"/>
        <v>142.32097785886032</v>
      </c>
      <c r="F26" s="22">
        <f t="shared" si="1"/>
        <v>113927.83088212625</v>
      </c>
      <c r="G26" s="22">
        <f t="shared" si="3"/>
        <v>4940.9062182037196</v>
      </c>
    </row>
    <row r="27" spans="1:7">
      <c r="A27" s="18">
        <f t="shared" si="4"/>
        <v>9</v>
      </c>
      <c r="B27" s="22">
        <f t="shared" si="2"/>
        <v>113927.83088212625</v>
      </c>
      <c r="C27" s="22">
        <f>IF(B27&gt;0.5,PMT(E13,B13,-(B19)),0)</f>
        <v>617.61327727546495</v>
      </c>
      <c r="D27" s="22">
        <f>B27*E13</f>
        <v>474.69929534219267</v>
      </c>
      <c r="E27" s="22">
        <f t="shared" si="0"/>
        <v>142.91398193327228</v>
      </c>
      <c r="F27" s="22">
        <f t="shared" si="1"/>
        <v>113784.91690019297</v>
      </c>
      <c r="G27" s="22">
        <f t="shared" si="3"/>
        <v>5558.5194954791841</v>
      </c>
    </row>
    <row r="28" spans="1:7">
      <c r="A28" s="18">
        <f t="shared" si="4"/>
        <v>10</v>
      </c>
      <c r="B28" s="22">
        <f t="shared" si="2"/>
        <v>113784.91690019297</v>
      </c>
      <c r="C28" s="22">
        <f>IF(B28&gt;0.5,PMT(E13,B13,-(B19)),0)</f>
        <v>617.61327727546495</v>
      </c>
      <c r="D28" s="22">
        <f>B28*E13</f>
        <v>474.10382041747067</v>
      </c>
      <c r="E28" s="22">
        <f t="shared" si="0"/>
        <v>143.50945685799428</v>
      </c>
      <c r="F28" s="22">
        <f t="shared" si="1"/>
        <v>113641.40744333497</v>
      </c>
      <c r="G28" s="22">
        <f t="shared" si="3"/>
        <v>6176.1327727546486</v>
      </c>
    </row>
    <row r="29" spans="1:7">
      <c r="A29" s="18">
        <f t="shared" si="4"/>
        <v>11</v>
      </c>
      <c r="B29" s="22">
        <f t="shared" si="2"/>
        <v>113641.40744333497</v>
      </c>
      <c r="C29" s="22">
        <f>IF(B29&gt;0.5,PMT(E13,B13,-(B19)),0)</f>
        <v>617.61327727546495</v>
      </c>
      <c r="D29" s="22">
        <f>B29*E13</f>
        <v>473.50586434722908</v>
      </c>
      <c r="E29" s="22">
        <f t="shared" si="0"/>
        <v>144.10741292823587</v>
      </c>
      <c r="F29" s="22">
        <f t="shared" si="1"/>
        <v>113497.30003040674</v>
      </c>
      <c r="G29" s="22">
        <f t="shared" si="3"/>
        <v>6793.7460500301131</v>
      </c>
    </row>
    <row r="30" spans="1:7">
      <c r="A30" s="18">
        <f t="shared" si="4"/>
        <v>12</v>
      </c>
      <c r="B30" s="22">
        <f t="shared" si="2"/>
        <v>113497.30003040674</v>
      </c>
      <c r="C30" s="22">
        <f>IF(B30&gt;0.5,PMT(E13,B13,-(B19)),0)</f>
        <v>617.61327727546495</v>
      </c>
      <c r="D30" s="22">
        <f>B30*E13</f>
        <v>472.90541679336138</v>
      </c>
      <c r="E30" s="22">
        <f t="shared" si="0"/>
        <v>144.70786048210357</v>
      </c>
      <c r="F30" s="22">
        <f t="shared" si="1"/>
        <v>113352.59216992464</v>
      </c>
      <c r="G30" s="22">
        <f t="shared" si="3"/>
        <v>7411.3593273055776</v>
      </c>
    </row>
    <row r="31" spans="1:7">
      <c r="A31" s="18">
        <f t="shared" si="4"/>
        <v>13</v>
      </c>
      <c r="B31" s="22">
        <f t="shared" si="2"/>
        <v>113352.59216992464</v>
      </c>
      <c r="C31" s="22">
        <f>IF(B31&gt;0.5,PMT(E13,B13,-(B19)),0)</f>
        <v>617.61327727546495</v>
      </c>
      <c r="D31" s="22">
        <f>B31*E13</f>
        <v>472.30246737468599</v>
      </c>
      <c r="E31" s="22">
        <f t="shared" si="0"/>
        <v>145.31080990077896</v>
      </c>
      <c r="F31" s="22">
        <f t="shared" si="1"/>
        <v>113207.28136002386</v>
      </c>
      <c r="G31" s="22">
        <f t="shared" si="3"/>
        <v>8028.9726045810421</v>
      </c>
    </row>
    <row r="32" spans="1:7">
      <c r="A32" s="18">
        <f t="shared" si="4"/>
        <v>14</v>
      </c>
      <c r="B32" s="22">
        <f t="shared" si="2"/>
        <v>113207.28136002386</v>
      </c>
      <c r="C32" s="22">
        <f>IF(B32&gt;0.5,PMT(E13,B13,-(B19)),0)</f>
        <v>617.61327727546495</v>
      </c>
      <c r="D32" s="22">
        <f>B32*E13</f>
        <v>471.69700566676607</v>
      </c>
      <c r="E32" s="22">
        <f t="shared" si="0"/>
        <v>145.91627160869888</v>
      </c>
      <c r="F32" s="22">
        <f t="shared" si="1"/>
        <v>113061.36508841516</v>
      </c>
      <c r="G32" s="22">
        <f t="shared" si="3"/>
        <v>8646.5858818565066</v>
      </c>
    </row>
    <row r="33" spans="1:7">
      <c r="A33" s="18">
        <f t="shared" si="4"/>
        <v>15</v>
      </c>
      <c r="B33" s="22">
        <f t="shared" si="2"/>
        <v>113061.36508841516</v>
      </c>
      <c r="C33" s="22">
        <f>IF(B33&gt;0.5,PMT(E13,B13,-(B19)),0)</f>
        <v>617.61327727546495</v>
      </c>
      <c r="D33" s="22">
        <f>B33*E13</f>
        <v>471.08902120172979</v>
      </c>
      <c r="E33" s="22">
        <f t="shared" si="0"/>
        <v>146.52425607373516</v>
      </c>
      <c r="F33" s="22">
        <f t="shared" si="1"/>
        <v>112914.84083234142</v>
      </c>
      <c r="G33" s="22">
        <f t="shared" si="3"/>
        <v>9264.1991591319711</v>
      </c>
    </row>
    <row r="34" spans="1:7">
      <c r="A34" s="18">
        <f t="shared" si="4"/>
        <v>16</v>
      </c>
      <c r="B34" s="22">
        <f t="shared" si="2"/>
        <v>112914.84083234142</v>
      </c>
      <c r="C34" s="22">
        <f>IF(B34&gt;0.5,PMT(E13,B13,-(B19)),0)</f>
        <v>617.61327727546495</v>
      </c>
      <c r="D34" s="22">
        <f>B34*E13</f>
        <v>470.47850346808923</v>
      </c>
      <c r="E34" s="22">
        <f t="shared" si="0"/>
        <v>147.13477380737572</v>
      </c>
      <c r="F34" s="22">
        <f t="shared" si="1"/>
        <v>112767.70605853404</v>
      </c>
      <c r="G34" s="22">
        <f t="shared" si="3"/>
        <v>9881.8124364074356</v>
      </c>
    </row>
    <row r="35" spans="1:7">
      <c r="A35" s="18">
        <f t="shared" si="4"/>
        <v>17</v>
      </c>
      <c r="B35" s="22">
        <f t="shared" si="2"/>
        <v>112767.70605853404</v>
      </c>
      <c r="C35" s="22">
        <f>IF(B35&gt;0.5,PMT(E13,B13,-(B19)),0)</f>
        <v>617.61327727546495</v>
      </c>
      <c r="D35" s="22">
        <f>B35*E13</f>
        <v>469.8654419105585</v>
      </c>
      <c r="E35" s="22">
        <f t="shared" si="0"/>
        <v>147.74783536490645</v>
      </c>
      <c r="F35" s="22">
        <f t="shared" si="1"/>
        <v>112619.95822316913</v>
      </c>
      <c r="G35" s="22">
        <f t="shared" si="3"/>
        <v>10499.4257136829</v>
      </c>
    </row>
    <row r="36" spans="1:7">
      <c r="A36" s="18">
        <f t="shared" si="4"/>
        <v>18</v>
      </c>
      <c r="B36" s="22">
        <f t="shared" si="2"/>
        <v>112619.95822316913</v>
      </c>
      <c r="C36" s="22">
        <f>IF(B36&gt;0.5,PMT(E13,B13,-(B19)),0)</f>
        <v>617.61327727546495</v>
      </c>
      <c r="D36" s="22">
        <f>B36*E13</f>
        <v>469.24982592987135</v>
      </c>
      <c r="E36" s="22">
        <f t="shared" si="0"/>
        <v>148.3634513455936</v>
      </c>
      <c r="F36" s="22">
        <f t="shared" si="1"/>
        <v>112471.59477182354</v>
      </c>
      <c r="G36" s="22">
        <f t="shared" si="3"/>
        <v>11117.038990958365</v>
      </c>
    </row>
    <row r="37" spans="1:7">
      <c r="A37" s="18">
        <f t="shared" si="4"/>
        <v>19</v>
      </c>
      <c r="B37" s="22">
        <f t="shared" si="2"/>
        <v>112471.59477182354</v>
      </c>
      <c r="C37" s="22">
        <f>IF(B37&gt;0.5,PMT(E13,B13,-(B19)),0)</f>
        <v>617.61327727546495</v>
      </c>
      <c r="D37" s="22">
        <f>B37*E13</f>
        <v>468.6316448825981</v>
      </c>
      <c r="E37" s="22">
        <f t="shared" si="0"/>
        <v>148.98163239286686</v>
      </c>
      <c r="F37" s="22">
        <f t="shared" si="1"/>
        <v>112322.61313943067</v>
      </c>
      <c r="G37" s="22">
        <f t="shared" si="3"/>
        <v>11734.652268233829</v>
      </c>
    </row>
    <row r="38" spans="1:7">
      <c r="A38" s="18">
        <f t="shared" si="4"/>
        <v>20</v>
      </c>
      <c r="B38" s="22">
        <f t="shared" si="2"/>
        <v>112322.61313943067</v>
      </c>
      <c r="C38" s="22">
        <f>IF(B38&gt;0.5,PMT(E13,B13,-(B19)),0)</f>
        <v>617.61327727546495</v>
      </c>
      <c r="D38" s="22">
        <f>B38*E13</f>
        <v>468.01088808096114</v>
      </c>
      <c r="E38" s="22">
        <f t="shared" si="0"/>
        <v>149.60238919450381</v>
      </c>
      <c r="F38" s="22">
        <f t="shared" si="1"/>
        <v>112173.01075023616</v>
      </c>
      <c r="G38" s="22">
        <f t="shared" si="3"/>
        <v>12352.265545509294</v>
      </c>
    </row>
    <row r="39" spans="1:7">
      <c r="A39" s="18">
        <f t="shared" si="4"/>
        <v>21</v>
      </c>
      <c r="B39" s="22">
        <f t="shared" si="2"/>
        <v>112173.01075023616</v>
      </c>
      <c r="C39" s="22">
        <f>IF(B39&gt;0.5,PMT(E13,B13,-(B19)),0)</f>
        <v>617.61327727546495</v>
      </c>
      <c r="D39" s="22">
        <f>B39*E13</f>
        <v>467.38754479265066</v>
      </c>
      <c r="E39" s="22">
        <f t="shared" si="0"/>
        <v>150.22573248281429</v>
      </c>
      <c r="F39" s="22">
        <f t="shared" si="1"/>
        <v>112022.78501775335</v>
      </c>
      <c r="G39" s="22">
        <f t="shared" si="3"/>
        <v>12969.878822784758</v>
      </c>
    </row>
    <row r="40" spans="1:7">
      <c r="A40" s="18">
        <f t="shared" si="4"/>
        <v>22</v>
      </c>
      <c r="B40" s="22">
        <f t="shared" si="2"/>
        <v>112022.78501775335</v>
      </c>
      <c r="C40" s="22">
        <f>IF(B40&gt;0.5,PMT(E13,B13,-(B19)),0)</f>
        <v>617.61327727546495</v>
      </c>
      <c r="D40" s="22">
        <f>B40*E13</f>
        <v>466.76160424063897</v>
      </c>
      <c r="E40" s="22">
        <f t="shared" si="0"/>
        <v>150.85167303482598</v>
      </c>
      <c r="F40" s="22">
        <f t="shared" si="1"/>
        <v>111871.93334471853</v>
      </c>
      <c r="G40" s="22">
        <f t="shared" si="3"/>
        <v>13587.492100060223</v>
      </c>
    </row>
    <row r="41" spans="1:7">
      <c r="A41" s="18">
        <f t="shared" si="4"/>
        <v>23</v>
      </c>
      <c r="B41" s="22">
        <f t="shared" si="2"/>
        <v>111871.93334471853</v>
      </c>
      <c r="C41" s="22">
        <f>IF(B41&gt;0.5,PMT(E13,B13,-(B19)),0)</f>
        <v>617.61327727546495</v>
      </c>
      <c r="D41" s="22">
        <f>B41*E13</f>
        <v>466.13305560299386</v>
      </c>
      <c r="E41" s="22">
        <f t="shared" si="0"/>
        <v>151.48022167247109</v>
      </c>
      <c r="F41" s="22">
        <f t="shared" si="1"/>
        <v>111720.45312304606</v>
      </c>
      <c r="G41" s="22">
        <f t="shared" si="3"/>
        <v>14205.105377335687</v>
      </c>
    </row>
    <row r="42" spans="1:7">
      <c r="A42" s="18">
        <f t="shared" si="4"/>
        <v>24</v>
      </c>
      <c r="B42" s="22">
        <f t="shared" si="2"/>
        <v>111720.45312304606</v>
      </c>
      <c r="C42" s="22">
        <f>IF(B42&gt;0.5,PMT(E13,B13,-(B19)),0)</f>
        <v>617.61327727546495</v>
      </c>
      <c r="D42" s="22">
        <f>B42*E13</f>
        <v>465.50188801269189</v>
      </c>
      <c r="E42" s="22">
        <f t="shared" si="0"/>
        <v>152.11138926277306</v>
      </c>
      <c r="F42" s="22">
        <f t="shared" si="1"/>
        <v>111568.34173378328</v>
      </c>
      <c r="G42" s="22">
        <f t="shared" si="3"/>
        <v>14822.718654611152</v>
      </c>
    </row>
    <row r="43" spans="1:7">
      <c r="A43" s="18">
        <f t="shared" si="4"/>
        <v>25</v>
      </c>
      <c r="B43" s="22">
        <f t="shared" si="2"/>
        <v>111568.34173378328</v>
      </c>
      <c r="C43" s="22">
        <f>IF(B43&gt;0.5,PMT(E13,B13,-(B19)),0)</f>
        <v>617.61327727546495</v>
      </c>
      <c r="D43" s="22">
        <f>B43*E13</f>
        <v>464.86809055743032</v>
      </c>
      <c r="E43" s="22">
        <f t="shared" si="0"/>
        <v>152.74518671803463</v>
      </c>
      <c r="F43" s="22">
        <f t="shared" si="1"/>
        <v>111415.59654706524</v>
      </c>
      <c r="G43" s="22">
        <f t="shared" si="3"/>
        <v>15440.331931886616</v>
      </c>
    </row>
    <row r="44" spans="1:7">
      <c r="A44" s="18">
        <f t="shared" si="4"/>
        <v>26</v>
      </c>
      <c r="B44" s="22">
        <f t="shared" si="2"/>
        <v>111415.59654706524</v>
      </c>
      <c r="C44" s="22">
        <f>IF(B44&gt;0.5,PMT(E13,B13,-(B19)),0)</f>
        <v>617.61327727546495</v>
      </c>
      <c r="D44" s="22">
        <f>B44*E13</f>
        <v>464.23165227943849</v>
      </c>
      <c r="E44" s="22">
        <f t="shared" si="0"/>
        <v>153.38162499602646</v>
      </c>
      <c r="F44" s="22">
        <f t="shared" si="1"/>
        <v>111262.21492206922</v>
      </c>
      <c r="G44" s="22">
        <f t="shared" si="3"/>
        <v>16057.945209162081</v>
      </c>
    </row>
    <row r="45" spans="1:7">
      <c r="A45" s="18">
        <f t="shared" si="4"/>
        <v>27</v>
      </c>
      <c r="B45" s="22">
        <f t="shared" si="2"/>
        <v>111262.21492206922</v>
      </c>
      <c r="C45" s="22">
        <f>IF(B45&gt;0.5,PMT(E13,B13,-(B19)),0)</f>
        <v>617.61327727546495</v>
      </c>
      <c r="D45" s="22">
        <f>B45*E13</f>
        <v>463.59256217528844</v>
      </c>
      <c r="E45" s="22">
        <f t="shared" si="0"/>
        <v>154.02071510017652</v>
      </c>
      <c r="F45" s="22">
        <f t="shared" si="1"/>
        <v>111108.19420696904</v>
      </c>
      <c r="G45" s="22">
        <f t="shared" si="3"/>
        <v>16675.558486437545</v>
      </c>
    </row>
    <row r="46" spans="1:7">
      <c r="A46" s="18">
        <f t="shared" si="4"/>
        <v>28</v>
      </c>
      <c r="B46" s="22">
        <f t="shared" si="2"/>
        <v>111108.19420696904</v>
      </c>
      <c r="C46" s="22">
        <f>IF(B46&gt;0.5,PMT(E13,B13,-(B19)),0)</f>
        <v>617.61327727546495</v>
      </c>
      <c r="D46" s="22">
        <f>B46*E13</f>
        <v>462.95080919570432</v>
      </c>
      <c r="E46" s="22">
        <f t="shared" si="0"/>
        <v>154.66246807976063</v>
      </c>
      <c r="F46" s="22">
        <f t="shared" si="1"/>
        <v>110953.53173888929</v>
      </c>
      <c r="G46" s="22">
        <f t="shared" si="3"/>
        <v>17293.17176371301</v>
      </c>
    </row>
    <row r="47" spans="1:7">
      <c r="A47" s="18">
        <f t="shared" si="4"/>
        <v>29</v>
      </c>
      <c r="B47" s="22">
        <f t="shared" si="2"/>
        <v>110953.53173888929</v>
      </c>
      <c r="C47" s="22">
        <f>IF(B47&gt;0.5,PMT(E13,B13,-(B19)),0)</f>
        <v>617.61327727546495</v>
      </c>
      <c r="D47" s="22">
        <f>B47*E13</f>
        <v>462.30638224537205</v>
      </c>
      <c r="E47" s="22">
        <f t="shared" si="0"/>
        <v>155.3068950300929</v>
      </c>
      <c r="F47" s="22">
        <f t="shared" si="1"/>
        <v>110798.22484385919</v>
      </c>
      <c r="G47" s="22">
        <f t="shared" si="3"/>
        <v>17910.785040988474</v>
      </c>
    </row>
    <row r="48" spans="1:7">
      <c r="A48" s="18">
        <f t="shared" si="4"/>
        <v>30</v>
      </c>
      <c r="B48" s="22">
        <f t="shared" si="2"/>
        <v>110798.22484385919</v>
      </c>
      <c r="C48" s="22">
        <f>IF(B48&gt;0.5,PMT(E13,B13,-(B19)),0)</f>
        <v>617.61327727546495</v>
      </c>
      <c r="D48" s="22">
        <f>B48*E13</f>
        <v>461.65927018274664</v>
      </c>
      <c r="E48" s="22">
        <f t="shared" si="0"/>
        <v>155.95400709271831</v>
      </c>
      <c r="F48" s="22">
        <f t="shared" si="1"/>
        <v>110642.27083676647</v>
      </c>
      <c r="G48" s="22">
        <f t="shared" si="3"/>
        <v>18528.398318263939</v>
      </c>
    </row>
    <row r="49" spans="1:7">
      <c r="A49" s="18">
        <f t="shared" si="4"/>
        <v>31</v>
      </c>
      <c r="B49" s="22">
        <f t="shared" si="2"/>
        <v>110642.27083676647</v>
      </c>
      <c r="C49" s="22">
        <f>IF(B49&gt;0.5,PMT(E13,B13,-(B19)),0)</f>
        <v>617.61327727546495</v>
      </c>
      <c r="D49" s="22">
        <f>B49*E13</f>
        <v>461.00946181986029</v>
      </c>
      <c r="E49" s="22">
        <f t="shared" si="0"/>
        <v>156.60381545560466</v>
      </c>
      <c r="F49" s="22">
        <f t="shared" si="1"/>
        <v>110485.66702131087</v>
      </c>
      <c r="G49" s="22">
        <f t="shared" si="3"/>
        <v>19146.011595539403</v>
      </c>
    </row>
    <row r="50" spans="1:7">
      <c r="A50" s="18">
        <f t="shared" si="4"/>
        <v>32</v>
      </c>
      <c r="B50" s="22">
        <f t="shared" si="2"/>
        <v>110485.66702131087</v>
      </c>
      <c r="C50" s="22">
        <f>IF(B50&gt;0.5,PMT(E13,B13,-(B19)),0)</f>
        <v>617.61327727546495</v>
      </c>
      <c r="D50" s="22">
        <f>B50*E13</f>
        <v>460.35694592212866</v>
      </c>
      <c r="E50" s="22">
        <f t="shared" si="0"/>
        <v>157.25633135333629</v>
      </c>
      <c r="F50" s="22">
        <f t="shared" si="1"/>
        <v>110328.41068995754</v>
      </c>
      <c r="G50" s="22">
        <f t="shared" si="3"/>
        <v>19763.624872814868</v>
      </c>
    </row>
    <row r="51" spans="1:7">
      <c r="A51" s="18">
        <f t="shared" si="4"/>
        <v>33</v>
      </c>
      <c r="B51" s="22">
        <f t="shared" si="2"/>
        <v>110328.41068995754</v>
      </c>
      <c r="C51" s="22">
        <f>IF(B51&gt;0.5,PMT(E13,B13,-(B19)),0)</f>
        <v>617.61327727546495</v>
      </c>
      <c r="D51" s="22">
        <f>B51*E13</f>
        <v>459.70171120815644</v>
      </c>
      <c r="E51" s="22">
        <f t="shared" ref="E51:E82" si="5">C51-D51</f>
        <v>157.91156606730851</v>
      </c>
      <c r="F51" s="22">
        <f t="shared" ref="F51:F82" si="6">IF(B51-E51&gt;0,B51-E51,0)</f>
        <v>110170.49912389023</v>
      </c>
      <c r="G51" s="22">
        <f t="shared" si="3"/>
        <v>20381.238150090332</v>
      </c>
    </row>
    <row r="52" spans="1:7">
      <c r="A52" s="18">
        <f t="shared" si="4"/>
        <v>34</v>
      </c>
      <c r="B52" s="22">
        <f t="shared" ref="B52:B83" si="7">F51</f>
        <v>110170.49912389023</v>
      </c>
      <c r="C52" s="22">
        <f>IF(B52&gt;0.5,PMT(E13,B13,-(B19)),0)</f>
        <v>617.61327727546495</v>
      </c>
      <c r="D52" s="22">
        <f>B52*E13</f>
        <v>459.04374634954263</v>
      </c>
      <c r="E52" s="22">
        <f t="shared" si="5"/>
        <v>158.56953092592232</v>
      </c>
      <c r="F52" s="22">
        <f t="shared" si="6"/>
        <v>110011.92959296431</v>
      </c>
      <c r="G52" s="22">
        <f t="shared" ref="G52:G83" si="8">IF(B52&gt;0,C52+G51,0)</f>
        <v>20998.851427365797</v>
      </c>
    </row>
    <row r="53" spans="1:7">
      <c r="A53" s="18">
        <f t="shared" si="4"/>
        <v>35</v>
      </c>
      <c r="B53" s="22">
        <f t="shared" si="7"/>
        <v>110011.92959296431</v>
      </c>
      <c r="C53" s="22">
        <f>IF(B53&gt;0.5,PMT(E13,B13,-(B19)),0)</f>
        <v>617.61327727546495</v>
      </c>
      <c r="D53" s="22">
        <f>B53*E13</f>
        <v>458.38303997068465</v>
      </c>
      <c r="E53" s="22">
        <f t="shared" si="5"/>
        <v>159.2302373047803</v>
      </c>
      <c r="F53" s="22">
        <f t="shared" si="6"/>
        <v>109852.69935565953</v>
      </c>
      <c r="G53" s="22">
        <f t="shared" si="8"/>
        <v>21616.464704641261</v>
      </c>
    </row>
    <row r="54" spans="1:7">
      <c r="A54" s="18">
        <f t="shared" ref="A54:A85" si="9">1+A53</f>
        <v>36</v>
      </c>
      <c r="B54" s="22">
        <f t="shared" si="7"/>
        <v>109852.69935565953</v>
      </c>
      <c r="C54" s="22">
        <f>IF(B54&gt;0.5,PMT(E13,B13,-(B19)),0)</f>
        <v>617.61327727546495</v>
      </c>
      <c r="D54" s="22">
        <f>B54*E13</f>
        <v>457.71958064858137</v>
      </c>
      <c r="E54" s="22">
        <f t="shared" si="5"/>
        <v>159.89369662688358</v>
      </c>
      <c r="F54" s="22">
        <f t="shared" si="6"/>
        <v>109692.80565903265</v>
      </c>
      <c r="G54" s="22">
        <f t="shared" si="8"/>
        <v>22234.077981916726</v>
      </c>
    </row>
    <row r="55" spans="1:7">
      <c r="A55" s="18">
        <f t="shared" si="9"/>
        <v>37</v>
      </c>
      <c r="B55" s="22">
        <f t="shared" si="7"/>
        <v>109692.80565903265</v>
      </c>
      <c r="C55" s="22">
        <f>IF(B55&gt;0.5,PMT(E13,B13,-(B19)),0)</f>
        <v>617.61327727546495</v>
      </c>
      <c r="D55" s="22">
        <f>B55*E13</f>
        <v>457.05335691263599</v>
      </c>
      <c r="E55" s="22">
        <f t="shared" si="5"/>
        <v>160.55992036282896</v>
      </c>
      <c r="F55" s="22">
        <f t="shared" si="6"/>
        <v>109532.24573866982</v>
      </c>
      <c r="G55" s="22">
        <f t="shared" si="8"/>
        <v>22851.69125919219</v>
      </c>
    </row>
    <row r="56" spans="1:7">
      <c r="A56" s="18">
        <f t="shared" si="9"/>
        <v>38</v>
      </c>
      <c r="B56" s="22">
        <f t="shared" si="7"/>
        <v>109532.24573866982</v>
      </c>
      <c r="C56" s="22">
        <f>IF(B56&gt;0.5,PMT(E13,B13,-(B19)),0)</f>
        <v>617.61327727546495</v>
      </c>
      <c r="D56" s="22">
        <f>B56*E13</f>
        <v>456.38435724445759</v>
      </c>
      <c r="E56" s="22">
        <f t="shared" si="5"/>
        <v>161.22892003100736</v>
      </c>
      <c r="F56" s="22">
        <f t="shared" si="6"/>
        <v>109371.01681863882</v>
      </c>
      <c r="G56" s="22">
        <f t="shared" si="8"/>
        <v>23469.304536467655</v>
      </c>
    </row>
    <row r="57" spans="1:7">
      <c r="A57" s="18">
        <f t="shared" si="9"/>
        <v>39</v>
      </c>
      <c r="B57" s="22">
        <f t="shared" si="7"/>
        <v>109371.01681863882</v>
      </c>
      <c r="C57" s="22">
        <f>IF(B57&gt;0.5,PMT(E13,B13,-(B19)),0)</f>
        <v>617.61327727546495</v>
      </c>
      <c r="D57" s="22">
        <f>B57*E13</f>
        <v>455.71257007766172</v>
      </c>
      <c r="E57" s="22">
        <f t="shared" si="5"/>
        <v>161.90070719780323</v>
      </c>
      <c r="F57" s="22">
        <f t="shared" si="6"/>
        <v>109209.11611144102</v>
      </c>
      <c r="G57" s="22">
        <f t="shared" si="8"/>
        <v>24086.917813743119</v>
      </c>
    </row>
    <row r="58" spans="1:7">
      <c r="A58" s="18">
        <f t="shared" si="9"/>
        <v>40</v>
      </c>
      <c r="B58" s="22">
        <f t="shared" si="7"/>
        <v>109209.11611144102</v>
      </c>
      <c r="C58" s="22">
        <f>IF(B58&gt;0.5,PMT(E13,B13,-(B19)),0)</f>
        <v>617.61327727546495</v>
      </c>
      <c r="D58" s="22">
        <f>B58*E13</f>
        <v>455.0379837976709</v>
      </c>
      <c r="E58" s="22">
        <f t="shared" si="5"/>
        <v>162.57529347779405</v>
      </c>
      <c r="F58" s="22">
        <f t="shared" si="6"/>
        <v>109046.54081796322</v>
      </c>
      <c r="G58" s="22">
        <f t="shared" si="8"/>
        <v>24704.531091018584</v>
      </c>
    </row>
    <row r="59" spans="1:7">
      <c r="A59" s="18">
        <f t="shared" si="9"/>
        <v>41</v>
      </c>
      <c r="B59" s="22">
        <f t="shared" si="7"/>
        <v>109046.54081796322</v>
      </c>
      <c r="C59" s="22">
        <f>IF(B59&gt;0.5,PMT(E13,B13,-(B19)),0)</f>
        <v>617.61327727546495</v>
      </c>
      <c r="D59" s="22">
        <f>B59*E13</f>
        <v>454.36058674151343</v>
      </c>
      <c r="E59" s="22">
        <f t="shared" si="5"/>
        <v>163.25269053395152</v>
      </c>
      <c r="F59" s="22">
        <f t="shared" si="6"/>
        <v>108883.28812742927</v>
      </c>
      <c r="G59" s="22">
        <f t="shared" si="8"/>
        <v>25322.144368294048</v>
      </c>
    </row>
    <row r="60" spans="1:7">
      <c r="A60" s="18">
        <f t="shared" si="9"/>
        <v>42</v>
      </c>
      <c r="B60" s="22">
        <f t="shared" si="7"/>
        <v>108883.28812742927</v>
      </c>
      <c r="C60" s="22">
        <f>IF(B60&gt;0.5,PMT(E13,B13,-(B19)),0)</f>
        <v>617.61327727546495</v>
      </c>
      <c r="D60" s="22">
        <f>B60*E13</f>
        <v>453.68036719762199</v>
      </c>
      <c r="E60" s="22">
        <f t="shared" si="5"/>
        <v>163.93291007784296</v>
      </c>
      <c r="F60" s="22">
        <f t="shared" si="6"/>
        <v>108719.35521735143</v>
      </c>
      <c r="G60" s="22">
        <f t="shared" si="8"/>
        <v>25939.757645569513</v>
      </c>
    </row>
    <row r="61" spans="1:7">
      <c r="A61" s="18">
        <f t="shared" si="9"/>
        <v>43</v>
      </c>
      <c r="B61" s="22">
        <f t="shared" si="7"/>
        <v>108719.35521735143</v>
      </c>
      <c r="C61" s="22">
        <f>IF(B61&gt;0.5,PMT(E13,B13,-(B19)),0)</f>
        <v>617.61327727546495</v>
      </c>
      <c r="D61" s="22">
        <f>B61*E13</f>
        <v>452.99731340563096</v>
      </c>
      <c r="E61" s="22">
        <f t="shared" si="5"/>
        <v>164.61596386983399</v>
      </c>
      <c r="F61" s="22">
        <f t="shared" si="6"/>
        <v>108554.7392534816</v>
      </c>
      <c r="G61" s="22">
        <f t="shared" si="8"/>
        <v>26557.370922844977</v>
      </c>
    </row>
    <row r="62" spans="1:7">
      <c r="A62" s="18">
        <f t="shared" si="9"/>
        <v>44</v>
      </c>
      <c r="B62" s="22">
        <f t="shared" si="7"/>
        <v>108554.7392534816</v>
      </c>
      <c r="C62" s="22">
        <f>IF(B62&gt;0.5,PMT(E13,B13,-(B19)),0)</f>
        <v>617.61327727546495</v>
      </c>
      <c r="D62" s="22">
        <f>B62*E13</f>
        <v>452.31141355617336</v>
      </c>
      <c r="E62" s="22">
        <f t="shared" si="5"/>
        <v>165.30186371929159</v>
      </c>
      <c r="F62" s="22">
        <f t="shared" si="6"/>
        <v>108389.43738976232</v>
      </c>
      <c r="G62" s="22">
        <f t="shared" si="8"/>
        <v>27174.984200120442</v>
      </c>
    </row>
    <row r="63" spans="1:7">
      <c r="A63" s="18">
        <f t="shared" si="9"/>
        <v>45</v>
      </c>
      <c r="B63" s="22">
        <f t="shared" si="7"/>
        <v>108389.43738976232</v>
      </c>
      <c r="C63" s="22">
        <f>IF(B63&gt;0.5,PMT(E13,B13,-(B19)),0)</f>
        <v>617.61327727546495</v>
      </c>
      <c r="D63" s="22">
        <f>B63*E13</f>
        <v>451.62265579067633</v>
      </c>
      <c r="E63" s="22">
        <f t="shared" si="5"/>
        <v>165.99062148478862</v>
      </c>
      <c r="F63" s="22">
        <f t="shared" si="6"/>
        <v>108223.44676827753</v>
      </c>
      <c r="G63" s="22">
        <f t="shared" si="8"/>
        <v>27792.597477395906</v>
      </c>
    </row>
    <row r="64" spans="1:7">
      <c r="A64" s="18">
        <f t="shared" si="9"/>
        <v>46</v>
      </c>
      <c r="B64" s="22">
        <f t="shared" si="7"/>
        <v>108223.44676827753</v>
      </c>
      <c r="C64" s="22">
        <f>IF(B64&gt;0.5,PMT(E13,B13,-(B19)),0)</f>
        <v>617.61327727546495</v>
      </c>
      <c r="D64" s="22">
        <f>B64*E13</f>
        <v>450.93102820115638</v>
      </c>
      <c r="E64" s="22">
        <f t="shared" si="5"/>
        <v>166.68224907430857</v>
      </c>
      <c r="F64" s="22">
        <f t="shared" si="6"/>
        <v>108056.76451920322</v>
      </c>
      <c r="G64" s="22">
        <f t="shared" si="8"/>
        <v>28410.210754671371</v>
      </c>
    </row>
    <row r="65" spans="1:7">
      <c r="A65" s="18">
        <f t="shared" si="9"/>
        <v>47</v>
      </c>
      <c r="B65" s="22">
        <f t="shared" si="7"/>
        <v>108056.76451920322</v>
      </c>
      <c r="C65" s="22">
        <f>IF(B65&gt;0.5,PMT(E13,B13,-(B19)),0)</f>
        <v>617.61327727546495</v>
      </c>
      <c r="D65" s="22">
        <f>B65*E13</f>
        <v>450.23651883001344</v>
      </c>
      <c r="E65" s="22">
        <f t="shared" si="5"/>
        <v>167.37675844545151</v>
      </c>
      <c r="F65" s="22">
        <f t="shared" si="6"/>
        <v>107889.38776075777</v>
      </c>
      <c r="G65" s="22">
        <f t="shared" si="8"/>
        <v>29027.824031946835</v>
      </c>
    </row>
    <row r="66" spans="1:7">
      <c r="A66" s="18">
        <f t="shared" si="9"/>
        <v>48</v>
      </c>
      <c r="B66" s="22">
        <f t="shared" si="7"/>
        <v>107889.38776075777</v>
      </c>
      <c r="C66" s="22">
        <f>IF(B66&gt;0.5,PMT(E13,B13,-(B19)),0)</f>
        <v>617.61327727546495</v>
      </c>
      <c r="D66" s="22">
        <f>B66*E13</f>
        <v>449.53911566982407</v>
      </c>
      <c r="E66" s="22">
        <f t="shared" si="5"/>
        <v>168.07416160564088</v>
      </c>
      <c r="F66" s="22">
        <f t="shared" si="6"/>
        <v>107721.31359915213</v>
      </c>
      <c r="G66" s="22">
        <f t="shared" si="8"/>
        <v>29645.4373092223</v>
      </c>
    </row>
    <row r="67" spans="1:7">
      <c r="A67" s="18">
        <f t="shared" si="9"/>
        <v>49</v>
      </c>
      <c r="B67" s="22">
        <f t="shared" si="7"/>
        <v>107721.31359915213</v>
      </c>
      <c r="C67" s="22">
        <f>IF(B67&gt;0.5,PMT(E13,B13,-(B19)),0)</f>
        <v>617.61327727546495</v>
      </c>
      <c r="D67" s="22">
        <f>B67*E13</f>
        <v>448.83880666313388</v>
      </c>
      <c r="E67" s="22">
        <f t="shared" si="5"/>
        <v>168.77447061233107</v>
      </c>
      <c r="F67" s="22">
        <f t="shared" si="6"/>
        <v>107552.53912853979</v>
      </c>
      <c r="G67" s="22">
        <f t="shared" si="8"/>
        <v>30263.050586497764</v>
      </c>
    </row>
    <row r="68" spans="1:7">
      <c r="A68" s="18">
        <f t="shared" si="9"/>
        <v>50</v>
      </c>
      <c r="B68" s="22">
        <f t="shared" si="7"/>
        <v>107552.53912853979</v>
      </c>
      <c r="C68" s="22">
        <f>IF(B68&gt;0.5,PMT(E13,B13,-(B19)),0)</f>
        <v>617.61327727546495</v>
      </c>
      <c r="D68" s="22">
        <f>B68*E13</f>
        <v>448.13557970224912</v>
      </c>
      <c r="E68" s="22">
        <f t="shared" si="5"/>
        <v>169.47769757321583</v>
      </c>
      <c r="F68" s="22">
        <f t="shared" si="6"/>
        <v>107383.06143096658</v>
      </c>
      <c r="G68" s="22">
        <f t="shared" si="8"/>
        <v>30880.663863773229</v>
      </c>
    </row>
    <row r="69" spans="1:7">
      <c r="A69" s="18">
        <f t="shared" si="9"/>
        <v>51</v>
      </c>
      <c r="B69" s="22">
        <f t="shared" si="7"/>
        <v>107383.06143096658</v>
      </c>
      <c r="C69" s="22">
        <f>IF(B69&gt;0.5,PMT(E13,B13,-(B19)),0)</f>
        <v>617.61327727546495</v>
      </c>
      <c r="D69" s="22">
        <f>B69*E13</f>
        <v>447.42942262902744</v>
      </c>
      <c r="E69" s="22">
        <f t="shared" si="5"/>
        <v>170.18385464643751</v>
      </c>
      <c r="F69" s="22">
        <f t="shared" si="6"/>
        <v>107212.87757632014</v>
      </c>
      <c r="G69" s="22">
        <f t="shared" si="8"/>
        <v>31498.277141048693</v>
      </c>
    </row>
    <row r="70" spans="1:7">
      <c r="A70" s="18">
        <f t="shared" si="9"/>
        <v>52</v>
      </c>
      <c r="B70" s="22">
        <f t="shared" si="7"/>
        <v>107212.87757632014</v>
      </c>
      <c r="C70" s="22">
        <f>IF(B70&gt;0.5,PMT(E13,B13,-(B19)),0)</f>
        <v>617.61327727546495</v>
      </c>
      <c r="D70" s="22">
        <f>B70*E13</f>
        <v>446.72032323466726</v>
      </c>
      <c r="E70" s="22">
        <f t="shared" si="5"/>
        <v>170.89295404079769</v>
      </c>
      <c r="F70" s="22">
        <f t="shared" si="6"/>
        <v>107041.98462227934</v>
      </c>
      <c r="G70" s="22">
        <f t="shared" si="8"/>
        <v>32115.890418324158</v>
      </c>
    </row>
    <row r="71" spans="1:7">
      <c r="A71" s="18">
        <f t="shared" si="9"/>
        <v>53</v>
      </c>
      <c r="B71" s="22">
        <f t="shared" si="7"/>
        <v>107041.98462227934</v>
      </c>
      <c r="C71" s="22">
        <f>IF(B71&gt;0.5,PMT(E13,B13,-(B19)),0)</f>
        <v>617.61327727546495</v>
      </c>
      <c r="D71" s="22">
        <f>B71*E13</f>
        <v>446.00826925949724</v>
      </c>
      <c r="E71" s="22">
        <f t="shared" si="5"/>
        <v>171.60500801596771</v>
      </c>
      <c r="F71" s="22">
        <f t="shared" si="6"/>
        <v>106870.37961426338</v>
      </c>
      <c r="G71" s="22">
        <f t="shared" si="8"/>
        <v>32733.503695599622</v>
      </c>
    </row>
    <row r="72" spans="1:7">
      <c r="A72" s="18">
        <f t="shared" si="9"/>
        <v>54</v>
      </c>
      <c r="B72" s="22">
        <f t="shared" si="7"/>
        <v>106870.37961426338</v>
      </c>
      <c r="C72" s="22">
        <f>IF(B72&gt;0.5,PMT(E13,B13,-(B19)),0)</f>
        <v>617.61327727546495</v>
      </c>
      <c r="D72" s="22">
        <f>B72*E13</f>
        <v>445.2932483927641</v>
      </c>
      <c r="E72" s="22">
        <f t="shared" si="5"/>
        <v>172.32002888270085</v>
      </c>
      <c r="F72" s="22">
        <f t="shared" si="6"/>
        <v>106698.05958538067</v>
      </c>
      <c r="G72" s="22">
        <f t="shared" si="8"/>
        <v>33351.11697287509</v>
      </c>
    </row>
    <row r="73" spans="1:7">
      <c r="A73" s="18">
        <f t="shared" si="9"/>
        <v>55</v>
      </c>
      <c r="B73" s="22">
        <f t="shared" si="7"/>
        <v>106698.05958538067</v>
      </c>
      <c r="C73" s="22">
        <f>IF(B73&gt;0.5,PMT(E13,B13,-(B19)),0)</f>
        <v>617.61327727546495</v>
      </c>
      <c r="D73" s="22">
        <f>B73*E13</f>
        <v>444.57524827241946</v>
      </c>
      <c r="E73" s="22">
        <f t="shared" si="5"/>
        <v>173.03802900304549</v>
      </c>
      <c r="F73" s="22">
        <f t="shared" si="6"/>
        <v>106525.02155637763</v>
      </c>
      <c r="G73" s="22">
        <f t="shared" si="8"/>
        <v>33968.730250150555</v>
      </c>
    </row>
    <row r="74" spans="1:7">
      <c r="A74" s="18">
        <f t="shared" si="9"/>
        <v>56</v>
      </c>
      <c r="B74" s="22">
        <f t="shared" si="7"/>
        <v>106525.02155637763</v>
      </c>
      <c r="C74" s="22">
        <f>IF(B74&gt;0.5,PMT(E13,B13,-(B19)),0)</f>
        <v>617.61327727546495</v>
      </c>
      <c r="D74" s="22">
        <f>B74*E13</f>
        <v>443.85425648490678</v>
      </c>
      <c r="E74" s="22">
        <f t="shared" si="5"/>
        <v>173.75902079055817</v>
      </c>
      <c r="F74" s="22">
        <f t="shared" si="6"/>
        <v>106351.26253558707</v>
      </c>
      <c r="G74" s="22">
        <f t="shared" si="8"/>
        <v>34586.343527426019</v>
      </c>
    </row>
    <row r="75" spans="1:7">
      <c r="A75" s="18">
        <f t="shared" si="9"/>
        <v>57</v>
      </c>
      <c r="B75" s="22">
        <f t="shared" si="7"/>
        <v>106351.26253558707</v>
      </c>
      <c r="C75" s="22">
        <f>IF(B75&gt;0.5,PMT(E13,B13,-(B19)),0)</f>
        <v>617.61327727546495</v>
      </c>
      <c r="D75" s="22">
        <f>B75*E13</f>
        <v>443.13026056494613</v>
      </c>
      <c r="E75" s="22">
        <f t="shared" si="5"/>
        <v>174.48301671051883</v>
      </c>
      <c r="F75" s="22">
        <f t="shared" si="6"/>
        <v>106176.77951887654</v>
      </c>
      <c r="G75" s="22">
        <f t="shared" si="8"/>
        <v>35203.956804701484</v>
      </c>
    </row>
    <row r="76" spans="1:7">
      <c r="A76" s="18">
        <f t="shared" si="9"/>
        <v>58</v>
      </c>
      <c r="B76" s="22">
        <f t="shared" si="7"/>
        <v>106176.77951887654</v>
      </c>
      <c r="C76" s="22">
        <f>IF(B76&gt;0.5,PMT(E13,B13,-(B19)),0)</f>
        <v>617.61327727546495</v>
      </c>
      <c r="D76" s="22">
        <f>B76*E13</f>
        <v>442.40324799531891</v>
      </c>
      <c r="E76" s="22">
        <f t="shared" si="5"/>
        <v>175.21002928014605</v>
      </c>
      <c r="F76" s="22">
        <f t="shared" si="6"/>
        <v>106001.5694895964</v>
      </c>
      <c r="G76" s="22">
        <f t="shared" si="8"/>
        <v>35821.570081976948</v>
      </c>
    </row>
    <row r="77" spans="1:7">
      <c r="A77" s="18">
        <f t="shared" si="9"/>
        <v>59</v>
      </c>
      <c r="B77" s="22">
        <f t="shared" si="7"/>
        <v>106001.5694895964</v>
      </c>
      <c r="C77" s="22">
        <f>IF(B77&gt;0.5,PMT(E13,B13,-(B19)),0)</f>
        <v>617.61327727546495</v>
      </c>
      <c r="D77" s="22">
        <f>B77*E13</f>
        <v>441.67320620665163</v>
      </c>
      <c r="E77" s="22">
        <f t="shared" si="5"/>
        <v>175.94007106881332</v>
      </c>
      <c r="F77" s="22">
        <f t="shared" si="6"/>
        <v>105825.62941852758</v>
      </c>
      <c r="G77" s="22">
        <f t="shared" si="8"/>
        <v>36439.183359252413</v>
      </c>
    </row>
    <row r="78" spans="1:7">
      <c r="A78" s="18">
        <f t="shared" si="9"/>
        <v>60</v>
      </c>
      <c r="B78" s="22">
        <f t="shared" si="7"/>
        <v>105825.62941852758</v>
      </c>
      <c r="C78" s="22">
        <f>IF(B78&gt;0.5,PMT(E13,B13,-(B19)),0)</f>
        <v>617.61327727546495</v>
      </c>
      <c r="D78" s="22">
        <f>B78*E13</f>
        <v>440.94012257719822</v>
      </c>
      <c r="E78" s="22">
        <f t="shared" si="5"/>
        <v>176.67315469826673</v>
      </c>
      <c r="F78" s="22">
        <f t="shared" si="6"/>
        <v>105648.95626382931</v>
      </c>
      <c r="G78" s="22">
        <f t="shared" si="8"/>
        <v>37056.796636527877</v>
      </c>
    </row>
    <row r="79" spans="1:7">
      <c r="A79" s="18">
        <f t="shared" si="9"/>
        <v>61</v>
      </c>
      <c r="B79" s="22">
        <f t="shared" si="7"/>
        <v>105648.95626382931</v>
      </c>
      <c r="C79" s="22">
        <f>IF(B79&gt;0.5,PMT(E13,B13,-(B19)),0)</f>
        <v>617.61327727546495</v>
      </c>
      <c r="D79" s="22">
        <f>B79*E13</f>
        <v>440.20398443262212</v>
      </c>
      <c r="E79" s="22">
        <f t="shared" si="5"/>
        <v>177.40929284284283</v>
      </c>
      <c r="F79" s="22">
        <f t="shared" si="6"/>
        <v>105471.54697098647</v>
      </c>
      <c r="G79" s="22">
        <f t="shared" si="8"/>
        <v>37674.409913803342</v>
      </c>
    </row>
    <row r="80" spans="1:7">
      <c r="A80" s="18">
        <f t="shared" si="9"/>
        <v>62</v>
      </c>
      <c r="B80" s="22">
        <f t="shared" si="7"/>
        <v>105471.54697098647</v>
      </c>
      <c r="C80" s="22">
        <f>IF(B80&gt;0.5,PMT(E13,B13,-(B19)),0)</f>
        <v>617.61327727546495</v>
      </c>
      <c r="D80" s="22">
        <f>B80*E13</f>
        <v>439.46477904577694</v>
      </c>
      <c r="E80" s="22">
        <f t="shared" si="5"/>
        <v>178.14849822968802</v>
      </c>
      <c r="F80" s="22">
        <f t="shared" si="6"/>
        <v>105293.39847275679</v>
      </c>
      <c r="G80" s="22">
        <f t="shared" si="8"/>
        <v>38292.023191078806</v>
      </c>
    </row>
    <row r="81" spans="1:7">
      <c r="A81" s="18">
        <f t="shared" si="9"/>
        <v>63</v>
      </c>
      <c r="B81" s="22">
        <f t="shared" si="7"/>
        <v>105293.39847275679</v>
      </c>
      <c r="C81" s="22">
        <f>IF(B81&gt;0.5,PMT(E13,B13,-(B19)),0)</f>
        <v>617.61327727546495</v>
      </c>
      <c r="D81" s="22">
        <f>B81*E13</f>
        <v>438.7224936364866</v>
      </c>
      <c r="E81" s="22">
        <f t="shared" si="5"/>
        <v>178.89078363897835</v>
      </c>
      <c r="F81" s="22">
        <f t="shared" si="6"/>
        <v>105114.5076891178</v>
      </c>
      <c r="G81" s="22">
        <f t="shared" si="8"/>
        <v>38909.636468354271</v>
      </c>
    </row>
    <row r="82" spans="1:7">
      <c r="A82" s="18">
        <f t="shared" si="9"/>
        <v>64</v>
      </c>
      <c r="B82" s="22">
        <f t="shared" si="7"/>
        <v>105114.5076891178</v>
      </c>
      <c r="C82" s="22">
        <f>IF(B82&gt;0.5,PMT(E13,B13,-(B19)),0)</f>
        <v>617.61327727546495</v>
      </c>
      <c r="D82" s="22">
        <f>B82*E13</f>
        <v>437.97711537132415</v>
      </c>
      <c r="E82" s="22">
        <f t="shared" si="5"/>
        <v>179.63616190414081</v>
      </c>
      <c r="F82" s="22">
        <f t="shared" si="6"/>
        <v>104934.87152721366</v>
      </c>
      <c r="G82" s="22">
        <f t="shared" si="8"/>
        <v>39527.249745629735</v>
      </c>
    </row>
    <row r="83" spans="1:7">
      <c r="A83" s="18">
        <f t="shared" si="9"/>
        <v>65</v>
      </c>
      <c r="B83" s="22">
        <f t="shared" si="7"/>
        <v>104934.87152721366</v>
      </c>
      <c r="C83" s="22">
        <f>IF(B83&gt;0.5,PMT(E13,B13,-(B19)),0)</f>
        <v>617.61327727546495</v>
      </c>
      <c r="D83" s="22">
        <f>B83*E13</f>
        <v>437.22863136339026</v>
      </c>
      <c r="E83" s="22">
        <f t="shared" ref="E83:E102" si="10">C83-D83</f>
        <v>180.38464591207469</v>
      </c>
      <c r="F83" s="22">
        <f t="shared" ref="F83:F102" si="11">IF(B83-E83&gt;0,B83-E83,0)</f>
        <v>104754.48688130159</v>
      </c>
      <c r="G83" s="22">
        <f t="shared" si="8"/>
        <v>40144.8630229052</v>
      </c>
    </row>
    <row r="84" spans="1:7">
      <c r="A84" s="18">
        <f t="shared" si="9"/>
        <v>66</v>
      </c>
      <c r="B84" s="22">
        <f t="shared" ref="B84:B102" si="12">F83</f>
        <v>104754.48688130159</v>
      </c>
      <c r="C84" s="22">
        <f>IF(B84&gt;0.5,PMT(E13,B13,-(B19)),0)</f>
        <v>617.61327727546495</v>
      </c>
      <c r="D84" s="22">
        <f>B84*E13</f>
        <v>436.47702867208994</v>
      </c>
      <c r="E84" s="22">
        <f t="shared" si="10"/>
        <v>181.13624860337501</v>
      </c>
      <c r="F84" s="22">
        <f t="shared" si="11"/>
        <v>104573.35063269822</v>
      </c>
      <c r="G84" s="22">
        <f t="shared" ref="G84:G102" si="13">IF(B84&gt;0,C84+G83,0)</f>
        <v>40762.476300180664</v>
      </c>
    </row>
    <row r="85" spans="1:7">
      <c r="A85" s="18">
        <f t="shared" si="9"/>
        <v>67</v>
      </c>
      <c r="B85" s="22">
        <f t="shared" si="12"/>
        <v>104573.35063269822</v>
      </c>
      <c r="C85" s="22">
        <f>IF(B85&gt;0.5,PMT(E13,B13,-(B19)),0)</f>
        <v>617.61327727546495</v>
      </c>
      <c r="D85" s="22">
        <f>B85*E13</f>
        <v>435.72229430290923</v>
      </c>
      <c r="E85" s="22">
        <f t="shared" si="10"/>
        <v>181.89098297255572</v>
      </c>
      <c r="F85" s="22">
        <f t="shared" si="11"/>
        <v>104391.45964972566</v>
      </c>
      <c r="G85" s="22">
        <f t="shared" si="13"/>
        <v>41380.089577456129</v>
      </c>
    </row>
    <row r="86" spans="1:7">
      <c r="A86" s="18">
        <f t="shared" ref="A86:A102" si="14">1+A85</f>
        <v>68</v>
      </c>
      <c r="B86" s="22">
        <f t="shared" si="12"/>
        <v>104391.45964972566</v>
      </c>
      <c r="C86" s="22">
        <f>IF(B86&gt;0.5,PMT(E13,B13,-(B19)),0)</f>
        <v>617.61327727546495</v>
      </c>
      <c r="D86" s="22">
        <f>B86*E13</f>
        <v>434.96441520719026</v>
      </c>
      <c r="E86" s="22">
        <f t="shared" si="10"/>
        <v>182.6488620682747</v>
      </c>
      <c r="F86" s="22">
        <f t="shared" si="11"/>
        <v>104208.81078765738</v>
      </c>
      <c r="G86" s="22">
        <f t="shared" si="13"/>
        <v>41997.702854731593</v>
      </c>
    </row>
    <row r="87" spans="1:7">
      <c r="A87" s="18">
        <f t="shared" si="14"/>
        <v>69</v>
      </c>
      <c r="B87" s="22">
        <f t="shared" si="12"/>
        <v>104208.81078765738</v>
      </c>
      <c r="C87" s="22">
        <f>IF(B87&gt;0.5,PMT(E13,B13,-(B19)),0)</f>
        <v>617.61327727546495</v>
      </c>
      <c r="D87" s="22">
        <f>B87*E13</f>
        <v>434.20337828190571</v>
      </c>
      <c r="E87" s="22">
        <f t="shared" si="10"/>
        <v>183.40989899355924</v>
      </c>
      <c r="F87" s="22">
        <f t="shared" si="11"/>
        <v>104025.40088866382</v>
      </c>
      <c r="G87" s="22">
        <f t="shared" si="13"/>
        <v>42615.316132007058</v>
      </c>
    </row>
    <row r="88" spans="1:7">
      <c r="A88" s="18">
        <f t="shared" si="14"/>
        <v>70</v>
      </c>
      <c r="B88" s="22">
        <f t="shared" si="12"/>
        <v>104025.40088866382</v>
      </c>
      <c r="C88" s="22">
        <f>IF(B88&gt;0.5,PMT(E13,B13,-(B19)),0)</f>
        <v>617.61327727546495</v>
      </c>
      <c r="D88" s="22">
        <f>B88*E13</f>
        <v>433.43917036943259</v>
      </c>
      <c r="E88" s="22">
        <f t="shared" si="10"/>
        <v>184.17410690603236</v>
      </c>
      <c r="F88" s="22">
        <f t="shared" si="11"/>
        <v>103841.22678175778</v>
      </c>
      <c r="G88" s="22">
        <f t="shared" si="13"/>
        <v>43232.929409282522</v>
      </c>
    </row>
    <row r="89" spans="1:7">
      <c r="A89" s="18">
        <f t="shared" si="14"/>
        <v>71</v>
      </c>
      <c r="B89" s="22">
        <f t="shared" si="12"/>
        <v>103841.22678175778</v>
      </c>
      <c r="C89" s="22">
        <f>IF(B89&gt;0.5,PMT(E13,B13,-(B19)),0)</f>
        <v>617.61327727546495</v>
      </c>
      <c r="D89" s="22">
        <f>B89*E13</f>
        <v>432.67177825732409</v>
      </c>
      <c r="E89" s="22">
        <f t="shared" si="10"/>
        <v>184.94149901814086</v>
      </c>
      <c r="F89" s="22">
        <f t="shared" si="11"/>
        <v>103656.28528273964</v>
      </c>
      <c r="G89" s="22">
        <f t="shared" si="13"/>
        <v>43850.542686557987</v>
      </c>
    </row>
    <row r="90" spans="1:7">
      <c r="A90" s="18">
        <f t="shared" si="14"/>
        <v>72</v>
      </c>
      <c r="B90" s="22">
        <f t="shared" si="12"/>
        <v>103656.28528273964</v>
      </c>
      <c r="C90" s="22">
        <f>IF(B90&gt;0.5,PMT(E13,B13,-(B19)),0)</f>
        <v>617.61327727546495</v>
      </c>
      <c r="D90" s="22">
        <f>B90*E13</f>
        <v>431.90118867808184</v>
      </c>
      <c r="E90" s="22">
        <f t="shared" si="10"/>
        <v>185.71208859738312</v>
      </c>
      <c r="F90" s="22">
        <f t="shared" si="11"/>
        <v>103470.57319414226</v>
      </c>
      <c r="G90" s="22">
        <f t="shared" si="13"/>
        <v>44468.155963833451</v>
      </c>
    </row>
    <row r="91" spans="1:7">
      <c r="A91" s="18">
        <f t="shared" si="14"/>
        <v>73</v>
      </c>
      <c r="B91" s="22">
        <f t="shared" si="12"/>
        <v>103470.57319414226</v>
      </c>
      <c r="C91" s="22">
        <f>IF(B91&gt;0.5,PMT(E13,B13,-(B19)),0)</f>
        <v>617.61327727546495</v>
      </c>
      <c r="D91" s="22">
        <f>B91*E13</f>
        <v>431.12738830892607</v>
      </c>
      <c r="E91" s="22">
        <f t="shared" si="10"/>
        <v>186.48588896653888</v>
      </c>
      <c r="F91" s="22">
        <f t="shared" si="11"/>
        <v>103284.08730517572</v>
      </c>
      <c r="G91" s="22">
        <f t="shared" si="13"/>
        <v>45085.769241108916</v>
      </c>
    </row>
    <row r="92" spans="1:7">
      <c r="A92" s="18">
        <f t="shared" si="14"/>
        <v>74</v>
      </c>
      <c r="B92" s="22">
        <f t="shared" si="12"/>
        <v>103284.08730517572</v>
      </c>
      <c r="C92" s="22">
        <f>IF(B92&gt;0.5,PMT(E13,B13,-(B19)),0)</f>
        <v>617.61327727546495</v>
      </c>
      <c r="D92" s="22">
        <f>B92*E13</f>
        <v>430.35036377156553</v>
      </c>
      <c r="E92" s="22">
        <f t="shared" si="10"/>
        <v>187.26291350389943</v>
      </c>
      <c r="F92" s="22">
        <f t="shared" si="11"/>
        <v>103096.82439167182</v>
      </c>
      <c r="G92" s="22">
        <f t="shared" si="13"/>
        <v>45703.38251838438</v>
      </c>
    </row>
    <row r="93" spans="1:7">
      <c r="A93" s="18">
        <f t="shared" si="14"/>
        <v>75</v>
      </c>
      <c r="B93" s="22">
        <f t="shared" si="12"/>
        <v>103096.82439167182</v>
      </c>
      <c r="C93" s="22">
        <f>IF(B93&gt;0.5,PMT(E13,B13,-(B19)),0)</f>
        <v>617.61327727546495</v>
      </c>
      <c r="D93" s="22">
        <f>B93*E13</f>
        <v>429.57010163196588</v>
      </c>
      <c r="E93" s="22">
        <f t="shared" si="10"/>
        <v>188.04317564349907</v>
      </c>
      <c r="F93" s="22">
        <f t="shared" si="11"/>
        <v>102908.78121602832</v>
      </c>
      <c r="G93" s="22">
        <f t="shared" si="13"/>
        <v>46320.995795659845</v>
      </c>
    </row>
    <row r="94" spans="1:7">
      <c r="A94" s="18">
        <f t="shared" si="14"/>
        <v>76</v>
      </c>
      <c r="B94" s="22">
        <f t="shared" si="12"/>
        <v>102908.78121602832</v>
      </c>
      <c r="C94" s="22">
        <f>IF(B94&gt;0.5,PMT(E13,B13,-(B19)),0)</f>
        <v>617.61327727546495</v>
      </c>
      <c r="D94" s="22">
        <f>B94*E13</f>
        <v>428.78658840011798</v>
      </c>
      <c r="E94" s="22">
        <f t="shared" si="10"/>
        <v>188.82668887534697</v>
      </c>
      <c r="F94" s="22">
        <f t="shared" si="11"/>
        <v>102719.95452715298</v>
      </c>
      <c r="G94" s="22">
        <f t="shared" si="13"/>
        <v>46938.609072935309</v>
      </c>
    </row>
    <row r="95" spans="1:7">
      <c r="A95" s="18">
        <f t="shared" si="14"/>
        <v>77</v>
      </c>
      <c r="B95" s="22">
        <f t="shared" si="12"/>
        <v>102719.95452715298</v>
      </c>
      <c r="C95" s="22">
        <f>IF(B95&gt;0.5,PMT(E13,B13,-(B19)),0)</f>
        <v>617.61327727546495</v>
      </c>
      <c r="D95" s="22">
        <f>B95*E13</f>
        <v>427.99981052980405</v>
      </c>
      <c r="E95" s="22">
        <f t="shared" si="10"/>
        <v>189.6134667456609</v>
      </c>
      <c r="F95" s="22">
        <f t="shared" si="11"/>
        <v>102530.34106040731</v>
      </c>
      <c r="G95" s="22">
        <f t="shared" si="13"/>
        <v>47556.222350210774</v>
      </c>
    </row>
    <row r="96" spans="1:7">
      <c r="A96" s="18">
        <f t="shared" si="14"/>
        <v>78</v>
      </c>
      <c r="B96" s="22">
        <f t="shared" si="12"/>
        <v>102530.34106040731</v>
      </c>
      <c r="C96" s="22">
        <f>IF(B96&gt;0.5,PMT(E13,B13,-(B19)),0)</f>
        <v>617.61327727546495</v>
      </c>
      <c r="D96" s="22">
        <f>B96*E13</f>
        <v>427.20975441836379</v>
      </c>
      <c r="E96" s="22">
        <f t="shared" si="10"/>
        <v>190.40352285710117</v>
      </c>
      <c r="F96" s="22">
        <f t="shared" si="11"/>
        <v>102339.93753755021</v>
      </c>
      <c r="G96" s="22">
        <f t="shared" si="13"/>
        <v>48173.835627486238</v>
      </c>
    </row>
    <row r="97" spans="1:7">
      <c r="A97" s="18">
        <f t="shared" si="14"/>
        <v>79</v>
      </c>
      <c r="B97" s="22">
        <f t="shared" si="12"/>
        <v>102339.93753755021</v>
      </c>
      <c r="C97" s="22">
        <f>IF(B97&gt;0.5,PMT(E13,B13,-(B19)),0)</f>
        <v>617.61327727546495</v>
      </c>
      <c r="D97" s="22">
        <f>B97*E13</f>
        <v>426.4164064064592</v>
      </c>
      <c r="E97" s="22">
        <f t="shared" si="10"/>
        <v>191.19687086900575</v>
      </c>
      <c r="F97" s="22">
        <f t="shared" si="11"/>
        <v>102148.7406666812</v>
      </c>
      <c r="G97" s="22">
        <f t="shared" si="13"/>
        <v>48791.448904761703</v>
      </c>
    </row>
    <row r="98" spans="1:7">
      <c r="A98" s="18">
        <f t="shared" si="14"/>
        <v>80</v>
      </c>
      <c r="B98" s="22">
        <f t="shared" si="12"/>
        <v>102148.7406666812</v>
      </c>
      <c r="C98" s="22">
        <f>IF(B98&gt;0.5,PMT(E13,B13,-(B19)),0)</f>
        <v>617.61327727546495</v>
      </c>
      <c r="D98" s="22">
        <f>B98*E13</f>
        <v>425.61975277783836</v>
      </c>
      <c r="E98" s="22">
        <f t="shared" si="10"/>
        <v>191.99352449762659</v>
      </c>
      <c r="F98" s="22">
        <f t="shared" si="11"/>
        <v>101956.74714218358</v>
      </c>
      <c r="G98" s="22">
        <f t="shared" si="13"/>
        <v>49409.062182037167</v>
      </c>
    </row>
    <row r="99" spans="1:7">
      <c r="A99" s="18">
        <f t="shared" si="14"/>
        <v>81</v>
      </c>
      <c r="B99" s="22">
        <f t="shared" si="12"/>
        <v>101956.74714218358</v>
      </c>
      <c r="C99" s="22">
        <f>IF(B99&gt;0.5,PMT(E13,B13,-(B19)),0)</f>
        <v>617.61327727546495</v>
      </c>
      <c r="D99" s="22">
        <f>B99*E13</f>
        <v>424.81977975909825</v>
      </c>
      <c r="E99" s="22">
        <f t="shared" si="10"/>
        <v>192.7934975163667</v>
      </c>
      <c r="F99" s="22">
        <f t="shared" si="11"/>
        <v>101763.95364466721</v>
      </c>
      <c r="G99" s="22">
        <f t="shared" si="13"/>
        <v>50026.675459312632</v>
      </c>
    </row>
    <row r="100" spans="1:7">
      <c r="A100" s="18">
        <f t="shared" si="14"/>
        <v>82</v>
      </c>
      <c r="B100" s="22">
        <f t="shared" si="12"/>
        <v>101763.95364466721</v>
      </c>
      <c r="C100" s="22">
        <f>IF(B100&gt;0.5,PMT(E13,B13,-(B19)),0)</f>
        <v>617.61327727546495</v>
      </c>
      <c r="D100" s="22">
        <f>B100*E13</f>
        <v>424.01647351944672</v>
      </c>
      <c r="E100" s="22">
        <f t="shared" si="10"/>
        <v>193.59680375601823</v>
      </c>
      <c r="F100" s="22">
        <f t="shared" si="11"/>
        <v>101570.35684091119</v>
      </c>
      <c r="G100" s="22">
        <f t="shared" si="13"/>
        <v>50644.288736588096</v>
      </c>
    </row>
    <row r="101" spans="1:7">
      <c r="A101" s="18">
        <f t="shared" si="14"/>
        <v>83</v>
      </c>
      <c r="B101" s="22">
        <f t="shared" si="12"/>
        <v>101570.35684091119</v>
      </c>
      <c r="C101" s="22">
        <f>IF(B101&gt;0.5,PMT(E13,B13,-(B19)),0)</f>
        <v>617.61327727546495</v>
      </c>
      <c r="D101" s="22">
        <f>B101*E13</f>
        <v>423.20982017046327</v>
      </c>
      <c r="E101" s="22">
        <f t="shared" si="10"/>
        <v>194.40345710500168</v>
      </c>
      <c r="F101" s="22">
        <f t="shared" si="11"/>
        <v>101375.95338380619</v>
      </c>
      <c r="G101" s="22">
        <f t="shared" si="13"/>
        <v>51261.902013863561</v>
      </c>
    </row>
    <row r="102" spans="1:7" ht="13.5" thickBot="1">
      <c r="A102" s="20">
        <f t="shared" si="14"/>
        <v>84</v>
      </c>
      <c r="B102" s="23">
        <f t="shared" si="12"/>
        <v>101375.95338380619</v>
      </c>
      <c r="C102" s="23">
        <f>IF(B102&gt;0.5,PMT(E13,B13,-(B19)),0)</f>
        <v>617.61327727546495</v>
      </c>
      <c r="D102" s="23">
        <f>B102*E13</f>
        <v>422.39980576585913</v>
      </c>
      <c r="E102" s="23">
        <f t="shared" si="10"/>
        <v>195.21347150960582</v>
      </c>
      <c r="F102" s="23">
        <f t="shared" si="11"/>
        <v>101180.73991229659</v>
      </c>
      <c r="G102" s="23">
        <f t="shared" si="13"/>
        <v>51879.515291139025</v>
      </c>
    </row>
    <row r="103" spans="1:7">
      <c r="A103" s="18"/>
      <c r="B103" s="19"/>
      <c r="C103" s="43" t="s">
        <v>16</v>
      </c>
      <c r="D103" s="39" t="s">
        <v>17</v>
      </c>
      <c r="E103" s="44" t="s">
        <v>18</v>
      </c>
      <c r="F103" s="19"/>
      <c r="G103" s="19"/>
    </row>
    <row r="104" spans="1:7">
      <c r="A104" s="45" t="s">
        <v>13</v>
      </c>
      <c r="B104" s="19"/>
      <c r="C104" s="25">
        <f>SUM(C19:C102)</f>
        <v>51879.515291139025</v>
      </c>
      <c r="D104" s="25">
        <f>SUM(D19:D102)</f>
        <v>38010.255203435627</v>
      </c>
      <c r="E104" s="25">
        <f>SUM(E19:E102)</f>
        <v>13869.260087703422</v>
      </c>
      <c r="F104" s="25"/>
      <c r="G104" s="25"/>
    </row>
    <row r="105" spans="1:7">
      <c r="A105" s="41"/>
      <c r="B105" s="19"/>
      <c r="C105" s="42"/>
      <c r="D105" s="19"/>
      <c r="E105" s="19"/>
      <c r="F105" s="19"/>
      <c r="G105" s="19"/>
    </row>
    <row r="106" spans="1:7">
      <c r="A106" s="21"/>
      <c r="B106" s="19"/>
      <c r="C106" s="19"/>
      <c r="D106" s="19"/>
      <c r="E106" s="19"/>
      <c r="F106" s="19"/>
      <c r="G106" s="19"/>
    </row>
    <row r="107" spans="1:7">
      <c r="A107" s="38" t="s">
        <v>28</v>
      </c>
      <c r="B107" s="39"/>
      <c r="C107" s="39"/>
      <c r="D107" s="40">
        <f>C104/A13</f>
        <v>0.45093016333019581</v>
      </c>
      <c r="E107" s="19"/>
      <c r="F107" s="19"/>
      <c r="G107" s="19"/>
    </row>
    <row r="108" spans="1:7" ht="13.5" thickBot="1">
      <c r="A108" s="20"/>
      <c r="B108" s="15"/>
      <c r="C108" s="15"/>
      <c r="D108" s="15"/>
      <c r="E108" s="15"/>
      <c r="F108" s="15"/>
      <c r="G108" s="15"/>
    </row>
  </sheetData>
  <phoneticPr fontId="0" type="noConversion"/>
  <printOptions headings="1"/>
  <pageMargins left="1" right="0.75" top="0.25" bottom="0.61" header="0.5" footer="0.5"/>
  <pageSetup scale="51" orientation="portrait" r:id="rId1"/>
  <headerFooter alignWithMargins="0">
    <oddFooter>demomonthlypayment.xls&amp;RPage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/>
  </sheetViews>
  <sheetFormatPr defaultRowHeight="12"/>
  <cols>
    <col min="2" max="2" width="10.85546875" bestFit="1" customWidth="1"/>
  </cols>
  <sheetData>
    <row r="1" spans="1:9" ht="15">
      <c r="A1" s="1">
        <v>11685</v>
      </c>
      <c r="B1" s="1">
        <v>675</v>
      </c>
      <c r="C1" s="1">
        <v>1122</v>
      </c>
      <c r="D1" s="1">
        <f>SUM(A1:C1)</f>
        <v>13482</v>
      </c>
      <c r="E1" s="1"/>
      <c r="F1" s="1"/>
      <c r="G1" s="1"/>
    </row>
    <row r="2" spans="1:9" ht="15">
      <c r="A2" s="1"/>
      <c r="B2" s="1"/>
      <c r="C2" s="1"/>
      <c r="D2" s="1"/>
      <c r="E2" s="1"/>
      <c r="F2" s="1"/>
      <c r="G2" s="1"/>
    </row>
    <row r="3" spans="1:9" ht="15">
      <c r="D3" s="1"/>
      <c r="E3" s="1"/>
      <c r="F3" s="1"/>
      <c r="G3" s="1"/>
    </row>
    <row r="4" spans="1:9" ht="15">
      <c r="A4" t="s">
        <v>0</v>
      </c>
      <c r="B4" t="s">
        <v>1</v>
      </c>
      <c r="C4" t="s">
        <v>7</v>
      </c>
      <c r="D4" s="1"/>
      <c r="E4" s="1" t="s">
        <v>8</v>
      </c>
      <c r="F4" s="2"/>
      <c r="G4" s="2"/>
    </row>
    <row r="5" spans="1:9" ht="15">
      <c r="A5" s="5" t="s">
        <v>2</v>
      </c>
      <c r="B5" s="5" t="s">
        <v>3</v>
      </c>
      <c r="C5" s="5" t="s">
        <v>4</v>
      </c>
      <c r="D5" s="6"/>
      <c r="E5" s="7"/>
      <c r="F5" s="6" t="s">
        <v>9</v>
      </c>
      <c r="G5" s="8"/>
    </row>
    <row r="6" spans="1:9" ht="15">
      <c r="A6">
        <v>13482</v>
      </c>
      <c r="B6">
        <v>48</v>
      </c>
      <c r="C6">
        <f t="shared" ref="C6:C15" si="0">E6/D6</f>
        <v>7.416666666666666E-3</v>
      </c>
      <c r="D6" s="3">
        <v>12</v>
      </c>
      <c r="E6" s="24">
        <v>8.8999999999999996E-2</v>
      </c>
      <c r="F6" s="4">
        <f t="shared" ref="F6:F15" si="1">PMT(C6,B6,-(A6))</f>
        <v>334.86033526119593</v>
      </c>
      <c r="G6" s="2"/>
      <c r="I6">
        <v>318.80767377477338</v>
      </c>
    </row>
    <row r="7" spans="1:9" ht="15">
      <c r="A7">
        <f>A6-C1</f>
        <v>12360</v>
      </c>
      <c r="B7">
        <f t="shared" ref="B7:B15" si="2">B6</f>
        <v>48</v>
      </c>
      <c r="C7">
        <f t="shared" si="0"/>
        <v>7.416666666666666E-3</v>
      </c>
      <c r="D7" s="3">
        <v>12</v>
      </c>
      <c r="E7" s="1">
        <v>8.8999999999999996E-2</v>
      </c>
      <c r="F7" s="4">
        <f t="shared" si="1"/>
        <v>306.99256370185299</v>
      </c>
      <c r="G7" s="2"/>
      <c r="I7">
        <v>312.80498264035003</v>
      </c>
    </row>
    <row r="8" spans="1:9" ht="15">
      <c r="A8">
        <f t="shared" ref="A8:A15" si="3">A7</f>
        <v>12360</v>
      </c>
      <c r="B8">
        <f t="shared" si="2"/>
        <v>48</v>
      </c>
      <c r="C8">
        <f t="shared" si="0"/>
        <v>6.6666666666666671E-3</v>
      </c>
      <c r="D8" s="3">
        <v>12</v>
      </c>
      <c r="E8" s="1">
        <v>0.08</v>
      </c>
      <c r="F8" s="4">
        <f t="shared" si="1"/>
        <v>301.74372014097281</v>
      </c>
      <c r="G8" s="2"/>
      <c r="I8">
        <v>306.87043383268832</v>
      </c>
    </row>
    <row r="9" spans="1:9" ht="15">
      <c r="A9">
        <f t="shared" si="3"/>
        <v>12360</v>
      </c>
      <c r="B9">
        <f t="shared" si="2"/>
        <v>48</v>
      </c>
      <c r="C9">
        <f t="shared" si="0"/>
        <v>5.8333333333333336E-3</v>
      </c>
      <c r="D9" s="3">
        <v>12</v>
      </c>
      <c r="E9" s="1">
        <v>7.0000000000000007E-2</v>
      </c>
      <c r="F9" s="4">
        <f t="shared" si="1"/>
        <v>295.97558402779356</v>
      </c>
      <c r="I9">
        <v>301.00429540690658</v>
      </c>
    </row>
    <row r="10" spans="1:9" ht="15">
      <c r="A10">
        <f t="shared" si="3"/>
        <v>12360</v>
      </c>
      <c r="B10">
        <f t="shared" si="2"/>
        <v>48</v>
      </c>
      <c r="C10">
        <f t="shared" si="0"/>
        <v>5.0000000000000001E-3</v>
      </c>
      <c r="D10" s="3">
        <v>12</v>
      </c>
      <c r="E10" s="1">
        <v>0.06</v>
      </c>
      <c r="F10" s="4">
        <f t="shared" si="1"/>
        <v>290.27495903249218</v>
      </c>
      <c r="I10">
        <v>295.2068151325588</v>
      </c>
    </row>
    <row r="11" spans="1:9" ht="15">
      <c r="A11">
        <f t="shared" si="3"/>
        <v>12360</v>
      </c>
      <c r="B11">
        <f t="shared" si="2"/>
        <v>48</v>
      </c>
      <c r="C11">
        <f t="shared" si="0"/>
        <v>4.1666666666666666E-3</v>
      </c>
      <c r="D11" s="3">
        <v>12</v>
      </c>
      <c r="E11" s="1">
        <v>0.05</v>
      </c>
      <c r="F11" s="4">
        <f t="shared" si="1"/>
        <v>284.6420685331899</v>
      </c>
      <c r="I11">
        <v>289.47822018302566</v>
      </c>
    </row>
    <row r="12" spans="1:9" ht="15">
      <c r="A12">
        <f t="shared" si="3"/>
        <v>12360</v>
      </c>
      <c r="B12">
        <f t="shared" si="2"/>
        <v>48</v>
      </c>
      <c r="C12">
        <f t="shared" si="0"/>
        <v>3.3333333333333335E-3</v>
      </c>
      <c r="D12" s="3">
        <v>12</v>
      </c>
      <c r="E12" s="1">
        <v>0.04</v>
      </c>
      <c r="F12" s="4">
        <f t="shared" si="1"/>
        <v>279.07711537128108</v>
      </c>
      <c r="I12">
        <v>283.81871684603584</v>
      </c>
    </row>
    <row r="13" spans="1:9" ht="15">
      <c r="A13">
        <f t="shared" si="3"/>
        <v>12360</v>
      </c>
      <c r="B13">
        <f t="shared" si="2"/>
        <v>48</v>
      </c>
      <c r="C13">
        <f t="shared" si="0"/>
        <v>2.5000000000000001E-3</v>
      </c>
      <c r="D13" s="3">
        <v>12</v>
      </c>
      <c r="E13" s="1">
        <v>0.03</v>
      </c>
      <c r="F13" s="4">
        <f t="shared" si="1"/>
        <v>273.58028158789472</v>
      </c>
      <c r="I13">
        <v>278.22849025565017</v>
      </c>
    </row>
    <row r="14" spans="1:9" ht="15">
      <c r="A14">
        <f t="shared" si="3"/>
        <v>12360</v>
      </c>
      <c r="B14">
        <f t="shared" si="2"/>
        <v>48</v>
      </c>
      <c r="C14">
        <f t="shared" si="0"/>
        <v>1.6666666666666668E-3</v>
      </c>
      <c r="D14" s="3">
        <v>12</v>
      </c>
      <c r="E14" s="1">
        <v>0.02</v>
      </c>
      <c r="F14" s="4">
        <f t="shared" si="1"/>
        <v>268.15172818223624</v>
      </c>
      <c r="I14">
        <v>272.70770414649752</v>
      </c>
    </row>
    <row r="15" spans="1:9" ht="15">
      <c r="A15">
        <f t="shared" si="3"/>
        <v>12360</v>
      </c>
      <c r="B15">
        <f t="shared" si="2"/>
        <v>48</v>
      </c>
      <c r="C15">
        <f t="shared" si="0"/>
        <v>8.3333333333332493E-4</v>
      </c>
      <c r="D15" s="3">
        <v>12</v>
      </c>
      <c r="E15" s="1">
        <v>9.9999999999998996E-3</v>
      </c>
      <c r="F15" s="4">
        <f t="shared" si="1"/>
        <v>262.79159489262742</v>
      </c>
      <c r="I15">
        <v>267.25650063109441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Texas A&amp;M/Ag Economics/AFPC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Richardson</dc:creator>
  <cp:lastModifiedBy>James W. Richardson</cp:lastModifiedBy>
  <cp:lastPrinted>2002-11-23T03:36:01Z</cp:lastPrinted>
  <dcterms:created xsi:type="dcterms:W3CDTF">1998-07-23T13:40:41Z</dcterms:created>
  <dcterms:modified xsi:type="dcterms:W3CDTF">2011-02-07T04:34:43Z</dcterms:modified>
</cp:coreProperties>
</file>