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90" windowWidth="11400" windowHeight="6600"/>
  </bookViews>
  <sheets>
    <sheet name="Sheet1" sheetId="1" r:id="rId1"/>
  </sheets>
  <definedNames>
    <definedName name="_xlnm.Print_Area" localSheetId="0">Sheet1!$A$1:$I$57</definedName>
  </definedNames>
  <calcPr calcId="125725"/>
</workbook>
</file>

<file path=xl/calcChain.xml><?xml version="1.0" encoding="utf-8"?>
<calcChain xmlns="http://schemas.openxmlformats.org/spreadsheetml/2006/main">
  <c r="E126" i="1"/>
  <c r="H126" s="1"/>
  <c r="I126" s="1"/>
  <c r="F126"/>
  <c r="C25" s="1"/>
  <c r="G126"/>
  <c r="C27" s="1"/>
  <c r="E130"/>
  <c r="E129"/>
  <c r="E128"/>
  <c r="G127"/>
  <c r="F127"/>
  <c r="E127"/>
  <c r="B27"/>
  <c r="AQ37"/>
  <c r="B26"/>
  <c r="AQ36"/>
  <c r="B25"/>
  <c r="AQ35"/>
  <c r="B24"/>
  <c r="AQ34"/>
  <c r="B23"/>
  <c r="C23"/>
  <c r="AQ33"/>
  <c r="B22"/>
  <c r="AQ32"/>
  <c r="B21"/>
  <c r="AQ31"/>
  <c r="B20"/>
  <c r="AQ30"/>
  <c r="B19"/>
  <c r="C19"/>
  <c r="AQ29"/>
  <c r="B18"/>
  <c r="AQ28"/>
  <c r="B17"/>
  <c r="AQ27"/>
  <c r="B16"/>
  <c r="C16"/>
  <c r="AQ26"/>
  <c r="B15"/>
  <c r="AQ25"/>
  <c r="B14"/>
  <c r="C14"/>
  <c r="AQ24"/>
  <c r="B13"/>
  <c r="AQ23"/>
  <c r="D9"/>
  <c r="C9"/>
  <c r="B9"/>
  <c r="F9"/>
  <c r="A1"/>
  <c r="E25" l="1"/>
  <c r="E27"/>
  <c r="E14"/>
  <c r="E16"/>
  <c r="E23"/>
  <c r="E19"/>
  <c r="C18"/>
  <c r="E18" s="1"/>
  <c r="C22"/>
  <c r="E22" s="1"/>
  <c r="C26"/>
  <c r="E26" s="1"/>
  <c r="H225"/>
  <c r="I225" s="1"/>
  <c r="H223"/>
  <c r="I223" s="1"/>
  <c r="H221"/>
  <c r="I221" s="1"/>
  <c r="H219"/>
  <c r="I219" s="1"/>
  <c r="H217"/>
  <c r="I217" s="1"/>
  <c r="H215"/>
  <c r="I215" s="1"/>
  <c r="H213"/>
  <c r="I213" s="1"/>
  <c r="H211"/>
  <c r="I211" s="1"/>
  <c r="H209"/>
  <c r="I209" s="1"/>
  <c r="H207"/>
  <c r="I207" s="1"/>
  <c r="H205"/>
  <c r="I205" s="1"/>
  <c r="H203"/>
  <c r="I203" s="1"/>
  <c r="H201"/>
  <c r="I201" s="1"/>
  <c r="H199"/>
  <c r="I199" s="1"/>
  <c r="H197"/>
  <c r="I197" s="1"/>
  <c r="H195"/>
  <c r="I195" s="1"/>
  <c r="H193"/>
  <c r="I193" s="1"/>
  <c r="H191"/>
  <c r="I191" s="1"/>
  <c r="H189"/>
  <c r="I189" s="1"/>
  <c r="H187"/>
  <c r="I187" s="1"/>
  <c r="H185"/>
  <c r="I185" s="1"/>
  <c r="H183"/>
  <c r="I183" s="1"/>
  <c r="H181"/>
  <c r="I181" s="1"/>
  <c r="H179"/>
  <c r="I179" s="1"/>
  <c r="H177"/>
  <c r="I177" s="1"/>
  <c r="H175"/>
  <c r="I175" s="1"/>
  <c r="H173"/>
  <c r="I173" s="1"/>
  <c r="H171"/>
  <c r="I171" s="1"/>
  <c r="H169"/>
  <c r="I169" s="1"/>
  <c r="H167"/>
  <c r="I167" s="1"/>
  <c r="H165"/>
  <c r="I165" s="1"/>
  <c r="H163"/>
  <c r="I163" s="1"/>
  <c r="H161"/>
  <c r="I161" s="1"/>
  <c r="H159"/>
  <c r="I159" s="1"/>
  <c r="H157"/>
  <c r="I157" s="1"/>
  <c r="H155"/>
  <c r="I155" s="1"/>
  <c r="H153"/>
  <c r="I153" s="1"/>
  <c r="H151"/>
  <c r="I151" s="1"/>
  <c r="H149"/>
  <c r="I149" s="1"/>
  <c r="H147"/>
  <c r="I147" s="1"/>
  <c r="H145"/>
  <c r="I145" s="1"/>
  <c r="H143"/>
  <c r="I143" s="1"/>
  <c r="H141"/>
  <c r="I141" s="1"/>
  <c r="H139"/>
  <c r="I139" s="1"/>
  <c r="H137"/>
  <c r="I137" s="1"/>
  <c r="H135"/>
  <c r="I135" s="1"/>
  <c r="H133"/>
  <c r="I133" s="1"/>
  <c r="H131"/>
  <c r="I131" s="1"/>
  <c r="H129"/>
  <c r="I129" s="1"/>
  <c r="H127"/>
  <c r="I127" s="1"/>
  <c r="I227" s="1"/>
  <c r="C13"/>
  <c r="C15"/>
  <c r="E15" s="1"/>
  <c r="C17"/>
  <c r="E17" s="1"/>
  <c r="C21"/>
  <c r="E21" s="1"/>
  <c r="C20"/>
  <c r="E20" s="1"/>
  <c r="C24"/>
  <c r="E24" s="1"/>
  <c r="H224"/>
  <c r="I224" s="1"/>
  <c r="H222"/>
  <c r="I222" s="1"/>
  <c r="H220"/>
  <c r="I220" s="1"/>
  <c r="H218"/>
  <c r="I218" s="1"/>
  <c r="H216"/>
  <c r="I216" s="1"/>
  <c r="H214"/>
  <c r="I214" s="1"/>
  <c r="H212"/>
  <c r="I212" s="1"/>
  <c r="H210"/>
  <c r="I210" s="1"/>
  <c r="H208"/>
  <c r="I208" s="1"/>
  <c r="H206"/>
  <c r="I206" s="1"/>
  <c r="H204"/>
  <c r="I204" s="1"/>
  <c r="H202"/>
  <c r="I202" s="1"/>
  <c r="H200"/>
  <c r="I200" s="1"/>
  <c r="H198"/>
  <c r="I198" s="1"/>
  <c r="H196"/>
  <c r="I196" s="1"/>
  <c r="H194"/>
  <c r="I194" s="1"/>
  <c r="H192"/>
  <c r="I192" s="1"/>
  <c r="H190"/>
  <c r="I190" s="1"/>
  <c r="H188"/>
  <c r="I188" s="1"/>
  <c r="H186"/>
  <c r="I186" s="1"/>
  <c r="H184"/>
  <c r="I184" s="1"/>
  <c r="H182"/>
  <c r="I182" s="1"/>
  <c r="H180"/>
  <c r="I180" s="1"/>
  <c r="H178"/>
  <c r="I178" s="1"/>
  <c r="H176"/>
  <c r="I176" s="1"/>
  <c r="H174"/>
  <c r="I174" s="1"/>
  <c r="H172"/>
  <c r="I172" s="1"/>
  <c r="H170"/>
  <c r="I170" s="1"/>
  <c r="H168"/>
  <c r="I168" s="1"/>
  <c r="H166"/>
  <c r="I166" s="1"/>
  <c r="H164"/>
  <c r="I164" s="1"/>
  <c r="H162"/>
  <c r="I162" s="1"/>
  <c r="H160"/>
  <c r="I160" s="1"/>
  <c r="H158"/>
  <c r="I158" s="1"/>
  <c r="H156"/>
  <c r="I156" s="1"/>
  <c r="H154"/>
  <c r="I154" s="1"/>
  <c r="H152"/>
  <c r="I152" s="1"/>
  <c r="H150"/>
  <c r="I150" s="1"/>
  <c r="H148"/>
  <c r="I148" s="1"/>
  <c r="H146"/>
  <c r="I146" s="1"/>
  <c r="H144"/>
  <c r="I144" s="1"/>
  <c r="H142"/>
  <c r="I142" s="1"/>
  <c r="H140"/>
  <c r="I140" s="1"/>
  <c r="H138"/>
  <c r="I138" s="1"/>
  <c r="H136"/>
  <c r="I136" s="1"/>
  <c r="H134"/>
  <c r="I134" s="1"/>
  <c r="H132"/>
  <c r="I132" s="1"/>
  <c r="H130"/>
  <c r="I130" s="1"/>
  <c r="H128"/>
  <c r="I128" s="1"/>
  <c r="AR34" l="1"/>
  <c r="F24"/>
  <c r="AR33"/>
  <c r="F23"/>
  <c r="AR27"/>
  <c r="F17"/>
  <c r="F14"/>
  <c r="AR24"/>
  <c r="AR31"/>
  <c r="F21"/>
  <c r="AR30"/>
  <c r="F20"/>
  <c r="E13"/>
  <c r="AR23" s="1"/>
  <c r="F13"/>
  <c r="AR32"/>
  <c r="F22"/>
  <c r="AR26"/>
  <c r="F16"/>
  <c r="F25"/>
  <c r="AR35"/>
  <c r="F15"/>
  <c r="AR25"/>
  <c r="AR36"/>
  <c r="F26"/>
  <c r="AR37"/>
  <c r="F27"/>
  <c r="AR29"/>
  <c r="F19"/>
  <c r="AR28"/>
  <c r="F18"/>
</calcChain>
</file>

<file path=xl/sharedStrings.xml><?xml version="1.0" encoding="utf-8"?>
<sst xmlns="http://schemas.openxmlformats.org/spreadsheetml/2006/main" count="60" uniqueCount="52">
  <si>
    <t>x squared</t>
  </si>
  <si>
    <t>X Squared</t>
  </si>
  <si>
    <t xml:space="preserve">X </t>
  </si>
  <si>
    <t>intercept</t>
  </si>
  <si>
    <t>Betas</t>
  </si>
  <si>
    <t>SE Betas</t>
  </si>
  <si>
    <t>r squared</t>
  </si>
  <si>
    <t>SE Reg</t>
  </si>
  <si>
    <t>F ratio</t>
  </si>
  <si>
    <t>y</t>
  </si>
  <si>
    <t>x</t>
  </si>
  <si>
    <t>Input Data  for X and Y</t>
  </si>
  <si>
    <t>Predicted Y</t>
  </si>
  <si>
    <t>Residuals</t>
  </si>
  <si>
    <t>Std Dev</t>
  </si>
  <si>
    <t>std dev of residuals</t>
  </si>
  <si>
    <t>X Levels</t>
  </si>
  <si>
    <t>Stochastic Y Hat</t>
  </si>
  <si>
    <t>Scenarios</t>
  </si>
  <si>
    <t>X60</t>
  </si>
  <si>
    <t>Y</t>
  </si>
  <si>
    <t>OLS</t>
  </si>
  <si>
    <t>OUTPUT</t>
  </si>
  <si>
    <t>Production Function to Simulate</t>
  </si>
  <si>
    <t>for X</t>
  </si>
  <si>
    <t>James W. Richardson</t>
  </si>
  <si>
    <t>Standard Normal</t>
  </si>
  <si>
    <t>Deviate</t>
  </si>
  <si>
    <t>x10</t>
  </si>
  <si>
    <t>x30</t>
  </si>
  <si>
    <t>x35</t>
  </si>
  <si>
    <t>x40</t>
  </si>
  <si>
    <t>x45</t>
  </si>
  <si>
    <t>x50</t>
  </si>
  <si>
    <t>x55</t>
  </si>
  <si>
    <t>x65</t>
  </si>
  <si>
    <t>x70</t>
  </si>
  <si>
    <t>x75</t>
  </si>
  <si>
    <t>x80</t>
  </si>
  <si>
    <t>x85</t>
  </si>
  <si>
    <t>x90</t>
  </si>
  <si>
    <t>x100</t>
  </si>
  <si>
    <t>demoprodexp.xls</t>
  </si>
  <si>
    <t xml:space="preserve">Adjustment to the </t>
  </si>
  <si>
    <t>Standard Deviation</t>
  </si>
  <si>
    <t>for Y" Output</t>
  </si>
  <si>
    <t>Y Adj</t>
  </si>
  <si>
    <t>Determ.</t>
  </si>
  <si>
    <t>Appendix D</t>
  </si>
  <si>
    <t>Department of Agricultural Economics, Texas A&amp;M University, (C) 1998</t>
  </si>
  <si>
    <t>Press F9 key to see risk in production at each input level</t>
  </si>
  <si>
    <t>© 2011</t>
  </si>
</sst>
</file>

<file path=xl/styles.xml><?xml version="1.0" encoding="utf-8"?>
<styleSheet xmlns="http://schemas.openxmlformats.org/spreadsheetml/2006/main">
  <numFmts count="1">
    <numFmt numFmtId="167" formatCode="0.0"/>
  </numFmts>
  <fonts count="6">
    <font>
      <sz val="9"/>
      <name val="Arial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2" fontId="0" fillId="0" borderId="0" xfId="0" applyNumberFormat="1"/>
    <xf numFmtId="0" fontId="1" fillId="0" borderId="8" xfId="0" applyFont="1" applyBorder="1" applyAlignment="1">
      <alignment horizontal="right"/>
    </xf>
    <xf numFmtId="2" fontId="0" fillId="0" borderId="0" xfId="0" applyNumberFormat="1" applyBorder="1"/>
    <xf numFmtId="2" fontId="0" fillId="0" borderId="4" xfId="0" applyNumberFormat="1" applyBorder="1"/>
    <xf numFmtId="2" fontId="1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2" fontId="2" fillId="0" borderId="0" xfId="0" applyNumberFormat="1" applyFont="1" applyBorder="1"/>
    <xf numFmtId="2" fontId="2" fillId="0" borderId="8" xfId="0" applyNumberFormat="1" applyFont="1" applyBorder="1"/>
    <xf numFmtId="167" fontId="0" fillId="0" borderId="0" xfId="0" applyNumberFormat="1" applyBorder="1"/>
    <xf numFmtId="167" fontId="0" fillId="0" borderId="8" xfId="0" applyNumberFormat="1" applyBorder="1"/>
    <xf numFmtId="0" fontId="3" fillId="0" borderId="0" xfId="0" applyFont="1" applyBorder="1"/>
    <xf numFmtId="167" fontId="3" fillId="0" borderId="0" xfId="0" applyNumberFormat="1" applyFont="1" applyBorder="1"/>
    <xf numFmtId="2" fontId="4" fillId="0" borderId="0" xfId="0" applyNumberFormat="1" applyFont="1" applyBorder="1"/>
    <xf numFmtId="2" fontId="4" fillId="0" borderId="8" xfId="0" applyNumberFormat="1" applyFont="1" applyBorder="1"/>
    <xf numFmtId="0" fontId="1" fillId="0" borderId="1" xfId="0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 Function for Output</a:t>
            </a:r>
          </a:p>
        </c:rich>
      </c:tx>
      <c:layout>
        <c:manualLayout>
          <c:xMode val="edge"/>
          <c:yMode val="edge"/>
          <c:x val="0.18047957512100024"/>
          <c:y val="3.03234772161457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42096038398909"/>
          <c:y val="0.17327701266368989"/>
          <c:w val="0.81416341665695657"/>
          <c:h val="0.60646954432291456"/>
        </c:manualLayout>
      </c:layout>
      <c:lineChart>
        <c:grouping val="standard"/>
        <c:ser>
          <c:idx val="0"/>
          <c:order val="0"/>
          <c:tx>
            <c:v>Y Stoch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Sheet1!$AQ$23:$AQ$37</c:f>
              <c:numCache>
                <c:formatCode>General</c:formatCode>
                <c:ptCount val="15"/>
                <c:pt idx="0">
                  <c:v>10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  <c:pt idx="14">
                  <c:v>100</c:v>
                </c:pt>
              </c:numCache>
            </c:numRef>
          </c:cat>
          <c:val>
            <c:numRef>
              <c:f>Sheet1!$AR$23:$AR$37</c:f>
              <c:numCache>
                <c:formatCode>0.00</c:formatCode>
                <c:ptCount val="15"/>
                <c:pt idx="0">
                  <c:v>388.96557099237452</c:v>
                </c:pt>
                <c:pt idx="1">
                  <c:v>737.29961170012439</c:v>
                </c:pt>
                <c:pt idx="2">
                  <c:v>821.2136404012806</c:v>
                </c:pt>
                <c:pt idx="3">
                  <c:v>895.20181885465092</c:v>
                </c:pt>
                <c:pt idx="4">
                  <c:v>959.26414706023581</c:v>
                </c:pt>
                <c:pt idx="5">
                  <c:v>1013.4006250180349</c:v>
                </c:pt>
                <c:pt idx="6">
                  <c:v>1057.6112527280484</c:v>
                </c:pt>
                <c:pt idx="7">
                  <c:v>1091.8960301902762</c:v>
                </c:pt>
                <c:pt idx="8">
                  <c:v>1116.2549574047184</c:v>
                </c:pt>
                <c:pt idx="9">
                  <c:v>1130.6880343713751</c:v>
                </c:pt>
                <c:pt idx="10">
                  <c:v>1135.1952610902458</c:v>
                </c:pt>
                <c:pt idx="11">
                  <c:v>1129.776637561331</c:v>
                </c:pt>
                <c:pt idx="12">
                  <c:v>1114.432163784631</c:v>
                </c:pt>
                <c:pt idx="13">
                  <c:v>1089.1618397601446</c:v>
                </c:pt>
                <c:pt idx="14">
                  <c:v>1008.8436409678153</c:v>
                </c:pt>
              </c:numCache>
            </c:numRef>
          </c:val>
        </c:ser>
        <c:ser>
          <c:idx val="1"/>
          <c:order val="1"/>
          <c:tx>
            <c:v>Y Adj Stoch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Sheet1!$F$13:$F$27</c:f>
              <c:numCache>
                <c:formatCode>0.00</c:formatCode>
                <c:ptCount val="15"/>
                <c:pt idx="0">
                  <c:v>388.96557099237452</c:v>
                </c:pt>
                <c:pt idx="1">
                  <c:v>719.98349638517823</c:v>
                </c:pt>
                <c:pt idx="2">
                  <c:v>795.2394674288613</c:v>
                </c:pt>
                <c:pt idx="3">
                  <c:v>860.56958822475849</c:v>
                </c:pt>
                <c:pt idx="4">
                  <c:v>915.97385877287024</c:v>
                </c:pt>
                <c:pt idx="5">
                  <c:v>961.45227907319634</c:v>
                </c:pt>
                <c:pt idx="6">
                  <c:v>997.00484912573665</c:v>
                </c:pt>
                <c:pt idx="7">
                  <c:v>1022.6315689304913</c:v>
                </c:pt>
                <c:pt idx="8">
                  <c:v>1038.3324384874604</c:v>
                </c:pt>
                <c:pt idx="9">
                  <c:v>1044.1074577966442</c:v>
                </c:pt>
                <c:pt idx="10">
                  <c:v>1039.9566268580418</c:v>
                </c:pt>
                <c:pt idx="11">
                  <c:v>1025.8799456716538</c:v>
                </c:pt>
                <c:pt idx="12">
                  <c:v>1001.8774142374807</c:v>
                </c:pt>
                <c:pt idx="13">
                  <c:v>967.94903255552117</c:v>
                </c:pt>
                <c:pt idx="14">
                  <c:v>878.97277610571882</c:v>
                </c:pt>
              </c:numCache>
            </c:numRef>
          </c:val>
        </c:ser>
        <c:ser>
          <c:idx val="2"/>
          <c:order val="2"/>
          <c:tx>
            <c:v>Determ.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Sheet1!$C$13:$C$27</c:f>
              <c:numCache>
                <c:formatCode>0.00</c:formatCode>
                <c:ptCount val="15"/>
                <c:pt idx="0">
                  <c:v>388.96557099237452</c:v>
                </c:pt>
                <c:pt idx="1">
                  <c:v>823.88018827485541</c:v>
                </c:pt>
                <c:pt idx="2">
                  <c:v>907.79421697601163</c:v>
                </c:pt>
                <c:pt idx="3">
                  <c:v>981.78239542938195</c:v>
                </c:pt>
                <c:pt idx="4">
                  <c:v>1045.8447236349668</c:v>
                </c:pt>
                <c:pt idx="5">
                  <c:v>1099.981201592766</c:v>
                </c:pt>
                <c:pt idx="6">
                  <c:v>1144.1918293027795</c:v>
                </c:pt>
                <c:pt idx="7">
                  <c:v>1178.4766067650071</c:v>
                </c:pt>
                <c:pt idx="8">
                  <c:v>1202.8355339794493</c:v>
                </c:pt>
                <c:pt idx="9">
                  <c:v>1217.268610946106</c:v>
                </c:pt>
                <c:pt idx="10">
                  <c:v>1221.775837664977</c:v>
                </c:pt>
                <c:pt idx="11">
                  <c:v>1216.3572141360619</c:v>
                </c:pt>
                <c:pt idx="12">
                  <c:v>1201.0127403593619</c:v>
                </c:pt>
                <c:pt idx="13">
                  <c:v>1175.7424163348758</c:v>
                </c:pt>
                <c:pt idx="14">
                  <c:v>1095.4242175425463</c:v>
                </c:pt>
              </c:numCache>
            </c:numRef>
          </c:val>
        </c:ser>
        <c:marker val="1"/>
        <c:axId val="50652288"/>
        <c:axId val="50654592"/>
      </c:lineChart>
      <c:catAx>
        <c:axId val="50652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</a:t>
                </a:r>
              </a:p>
            </c:rich>
          </c:tx>
          <c:layout>
            <c:manualLayout>
              <c:xMode val="edge"/>
              <c:yMode val="edge"/>
              <c:x val="0.52138543923844516"/>
              <c:y val="0.8382275487605997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54592"/>
        <c:crosses val="autoZero"/>
        <c:auto val="1"/>
        <c:lblAlgn val="ctr"/>
        <c:lblOffset val="100"/>
        <c:tickLblSkip val="1"/>
        <c:tickMarkSkip val="1"/>
      </c:catAx>
      <c:valAx>
        <c:axId val="50654592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TPP</a:t>
                </a:r>
              </a:p>
            </c:rich>
          </c:tx>
          <c:layout>
            <c:manualLayout>
              <c:xMode val="edge"/>
              <c:yMode val="edge"/>
              <c:x val="3.2085257799288933E-2"/>
              <c:y val="0.4353584943175208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5228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465009071957811"/>
          <c:y val="0.92703201775074084"/>
          <c:w val="0.6417051559857786"/>
          <c:h val="5.84809917739953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0</xdr:rowOff>
    </xdr:from>
    <xdr:to>
      <xdr:col>17</xdr:col>
      <xdr:colOff>342900</xdr:colOff>
      <xdr:row>29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7"/>
  <sheetViews>
    <sheetView tabSelected="1" zoomScaleNormal="100" workbookViewId="0">
      <selection activeCell="A3" sqref="A3"/>
    </sheetView>
  </sheetViews>
  <sheetFormatPr defaultRowHeight="12"/>
  <cols>
    <col min="3" max="7" width="9.28515625" bestFit="1" customWidth="1"/>
    <col min="9" max="12" width="9.28515625" bestFit="1" customWidth="1"/>
    <col min="13" max="17" width="9.42578125" bestFit="1" customWidth="1"/>
    <col min="21" max="21" width="9.42578125" bestFit="1" customWidth="1"/>
    <col min="22" max="27" width="10.42578125" bestFit="1" customWidth="1"/>
  </cols>
  <sheetData>
    <row r="1" spans="1:35">
      <c r="A1" s="33" t="str">
        <f ca="1">_xll.WBNAME()</f>
        <v>Stochastic Production Function Demo.xls</v>
      </c>
      <c r="B1" s="7"/>
      <c r="C1" s="7"/>
      <c r="D1" s="7"/>
      <c r="E1" s="7"/>
      <c r="F1" s="7"/>
      <c r="G1" s="7"/>
      <c r="H1" s="7"/>
      <c r="I1" s="2"/>
      <c r="J1" s="1"/>
      <c r="K1" s="7"/>
      <c r="L1" s="7"/>
      <c r="M1" s="7"/>
      <c r="N1" s="7"/>
      <c r="O1" s="7"/>
      <c r="P1" s="7"/>
      <c r="Q1" s="7"/>
      <c r="R1" s="7"/>
      <c r="AC1" s="7"/>
      <c r="AD1" s="7"/>
      <c r="AE1" s="7"/>
      <c r="AF1" s="7"/>
      <c r="AG1" s="7"/>
      <c r="AH1" s="7"/>
      <c r="AI1" s="2"/>
    </row>
    <row r="2" spans="1:35">
      <c r="A2" s="3" t="s">
        <v>25</v>
      </c>
      <c r="B2" s="8"/>
      <c r="C2" s="8"/>
      <c r="D2" s="8"/>
      <c r="E2" s="8"/>
      <c r="F2" s="8"/>
      <c r="G2" s="8"/>
      <c r="H2" s="8"/>
      <c r="I2" s="4"/>
      <c r="J2" s="3"/>
      <c r="K2" s="8"/>
      <c r="L2" s="8"/>
      <c r="M2" s="8"/>
      <c r="N2" s="8"/>
      <c r="O2" s="8"/>
      <c r="P2" s="8"/>
      <c r="Q2" s="8"/>
      <c r="R2" s="8"/>
      <c r="AC2" s="8"/>
      <c r="AD2" s="8"/>
      <c r="AE2" s="8"/>
      <c r="AF2" s="8"/>
      <c r="AG2" s="8"/>
      <c r="AH2" s="8"/>
      <c r="AI2" s="4"/>
    </row>
    <row r="3" spans="1:35">
      <c r="A3" s="3" t="s">
        <v>51</v>
      </c>
      <c r="B3" s="8"/>
      <c r="C3" s="8"/>
      <c r="D3" s="8"/>
      <c r="F3" s="8"/>
      <c r="G3" s="8"/>
      <c r="H3" s="8"/>
      <c r="I3" s="4"/>
      <c r="J3" s="3"/>
      <c r="K3" s="8"/>
      <c r="L3" s="8"/>
      <c r="M3" s="8"/>
      <c r="N3" s="8"/>
      <c r="O3" s="8"/>
      <c r="P3" s="8"/>
      <c r="Q3" s="8"/>
      <c r="R3" s="8"/>
      <c r="AC3" s="8"/>
      <c r="AD3" s="8"/>
      <c r="AE3" s="8"/>
      <c r="AF3" s="8"/>
      <c r="AG3" s="8"/>
      <c r="AH3" s="8"/>
      <c r="AI3" s="4"/>
    </row>
    <row r="4" spans="1:35">
      <c r="A4" s="3" t="s">
        <v>48</v>
      </c>
      <c r="B4" s="8"/>
      <c r="C4" s="8"/>
      <c r="D4" s="8"/>
      <c r="E4" s="8"/>
      <c r="F4" s="8"/>
      <c r="G4" s="8"/>
      <c r="H4" s="8"/>
      <c r="I4" s="4"/>
      <c r="J4" s="3"/>
      <c r="K4" s="8"/>
      <c r="L4" s="8"/>
      <c r="M4" s="8"/>
      <c r="N4" s="8"/>
      <c r="O4" s="8"/>
      <c r="P4" s="8"/>
      <c r="Q4" s="8"/>
      <c r="R4" s="8"/>
      <c r="AC4" s="8"/>
      <c r="AD4" s="8"/>
      <c r="AE4" s="8"/>
      <c r="AF4" s="8"/>
      <c r="AG4" s="8"/>
      <c r="AH4" s="8"/>
      <c r="AI4" s="4"/>
    </row>
    <row r="5" spans="1:35" ht="18">
      <c r="A5" s="34" t="s">
        <v>50</v>
      </c>
      <c r="B5" s="8"/>
      <c r="C5" s="8"/>
      <c r="E5" s="8"/>
      <c r="F5" s="8"/>
      <c r="G5" s="8"/>
      <c r="H5" s="8"/>
      <c r="I5" s="4"/>
      <c r="J5" s="3"/>
      <c r="K5" s="8"/>
      <c r="L5" s="8"/>
      <c r="M5" s="8"/>
      <c r="N5" s="8"/>
      <c r="O5" s="8"/>
      <c r="P5" s="8"/>
      <c r="Q5" s="8"/>
      <c r="R5" s="8"/>
      <c r="AC5" s="8"/>
      <c r="AD5" s="8"/>
      <c r="AE5" s="8"/>
      <c r="AF5" s="8"/>
      <c r="AG5" s="8"/>
      <c r="AH5" s="8"/>
      <c r="AI5" s="4"/>
    </row>
    <row r="6" spans="1:35" ht="12.75" thickBot="1">
      <c r="A6" s="3"/>
      <c r="B6" s="8"/>
      <c r="C6" s="8"/>
      <c r="D6" s="8"/>
      <c r="E6" s="8"/>
      <c r="F6" s="8"/>
      <c r="G6" s="8"/>
      <c r="H6" s="8"/>
      <c r="I6" s="4"/>
      <c r="J6" s="3"/>
      <c r="K6" s="8"/>
      <c r="L6" s="8"/>
      <c r="M6" s="8"/>
      <c r="N6" s="8"/>
      <c r="O6" s="8"/>
      <c r="P6" s="8"/>
      <c r="Q6" s="8"/>
      <c r="R6" s="8"/>
      <c r="AC6" s="8"/>
      <c r="AD6" s="8"/>
      <c r="AE6" s="8"/>
      <c r="AF6" s="8"/>
      <c r="AG6" s="8"/>
      <c r="AH6" s="8"/>
      <c r="AI6" s="4"/>
    </row>
    <row r="7" spans="1:35">
      <c r="A7" s="1" t="s">
        <v>23</v>
      </c>
      <c r="B7" s="7"/>
      <c r="C7" s="7"/>
      <c r="D7" s="2"/>
      <c r="E7" s="1"/>
      <c r="F7" s="7" t="s">
        <v>26</v>
      </c>
      <c r="G7" s="2"/>
      <c r="H7" s="2"/>
      <c r="I7" s="4"/>
      <c r="J7" s="3"/>
      <c r="K7" s="8"/>
      <c r="L7" s="8"/>
      <c r="M7" s="8"/>
      <c r="N7" s="8"/>
      <c r="O7" s="8"/>
      <c r="P7" s="8"/>
      <c r="Q7" s="8"/>
      <c r="R7" s="8"/>
      <c r="AC7" s="8"/>
      <c r="AD7" s="8"/>
      <c r="AE7" s="8"/>
      <c r="AF7" s="8"/>
      <c r="AG7" s="8"/>
      <c r="AH7" s="8"/>
      <c r="AI7" s="4"/>
    </row>
    <row r="8" spans="1:35">
      <c r="A8" s="3"/>
      <c r="B8" s="8" t="s">
        <v>1</v>
      </c>
      <c r="C8" s="10" t="s">
        <v>2</v>
      </c>
      <c r="D8" s="4" t="s">
        <v>3</v>
      </c>
      <c r="E8" s="3"/>
      <c r="F8" s="8" t="s">
        <v>27</v>
      </c>
      <c r="G8" s="4"/>
      <c r="H8" s="4"/>
      <c r="I8" s="4"/>
      <c r="J8" s="3"/>
      <c r="K8" s="8"/>
      <c r="L8" s="8"/>
      <c r="M8" s="8"/>
      <c r="N8" s="8"/>
      <c r="O8" s="8"/>
      <c r="P8" s="8"/>
      <c r="Q8" s="8"/>
      <c r="R8" s="8"/>
      <c r="AC8" s="8"/>
      <c r="AD8" s="8"/>
      <c r="AE8" s="8"/>
      <c r="AF8" s="8"/>
      <c r="AG8" s="8"/>
      <c r="AH8" s="8"/>
      <c r="AI8" s="4"/>
    </row>
    <row r="9" spans="1:35" ht="12.75" thickBot="1">
      <c r="A9" s="5" t="s">
        <v>4</v>
      </c>
      <c r="B9" s="9">
        <f>INDEX(LINEST($A$126:$A$225,$B$126:$C$225,1,1),1,1)</f>
        <v>-0.19851700495571306</v>
      </c>
      <c r="C9" s="9">
        <f>INDEX(LINEST($A$126:$A$225,$B$126:$C$225,1,1),1,2)</f>
        <v>29.686411062352569</v>
      </c>
      <c r="D9" s="6">
        <f>INDEX(LINEST($A$126:$A$225,$B$126:$C$225,1,1),1,3)</f>
        <v>111.95316086442017</v>
      </c>
      <c r="E9" s="5"/>
      <c r="F9" s="9">
        <f ca="1">_xll.NORM()</f>
        <v>-0.86580576574731027</v>
      </c>
      <c r="G9" s="6"/>
      <c r="H9" s="4"/>
      <c r="I9" s="4"/>
      <c r="J9" s="3"/>
      <c r="K9" s="8"/>
      <c r="L9" s="8"/>
      <c r="M9" s="8"/>
      <c r="N9" s="8"/>
      <c r="O9" s="8"/>
      <c r="P9" s="8"/>
      <c r="Q9" s="8"/>
      <c r="R9" s="8"/>
      <c r="AC9" s="8"/>
      <c r="AD9" s="8"/>
      <c r="AE9" s="8"/>
      <c r="AF9" s="8"/>
      <c r="AG9" s="8"/>
      <c r="AH9" s="8"/>
      <c r="AI9" s="4"/>
    </row>
    <row r="10" spans="1:35" ht="12.75" thickBot="1">
      <c r="A10" s="5" t="s">
        <v>15</v>
      </c>
      <c r="B10" s="9"/>
      <c r="C10" s="6">
        <v>100</v>
      </c>
      <c r="D10" s="8"/>
      <c r="E10" s="8"/>
      <c r="F10" s="8"/>
      <c r="G10" s="8" t="s">
        <v>43</v>
      </c>
      <c r="H10" s="4"/>
      <c r="I10" s="4"/>
      <c r="J10" s="3"/>
      <c r="K10" s="8"/>
      <c r="L10" s="8"/>
      <c r="M10" s="8"/>
      <c r="N10" s="8"/>
      <c r="O10" s="8"/>
      <c r="P10" s="8"/>
      <c r="Q10" s="8"/>
      <c r="R10" s="8"/>
      <c r="AC10" s="8"/>
      <c r="AD10" s="8"/>
      <c r="AE10" s="8"/>
      <c r="AF10" s="8"/>
      <c r="AG10" s="8"/>
      <c r="AH10" s="8"/>
      <c r="AI10" s="4"/>
    </row>
    <row r="11" spans="1:35">
      <c r="A11" s="3" t="s">
        <v>16</v>
      </c>
      <c r="B11" s="8" t="s">
        <v>1</v>
      </c>
      <c r="C11" s="14" t="s">
        <v>47</v>
      </c>
      <c r="D11" s="8" t="s">
        <v>18</v>
      </c>
      <c r="E11" s="11" t="s">
        <v>17</v>
      </c>
      <c r="F11" s="14"/>
      <c r="G11" s="8" t="s">
        <v>44</v>
      </c>
      <c r="H11" s="4"/>
      <c r="I11" s="4"/>
      <c r="J11" s="3"/>
      <c r="K11" s="8"/>
      <c r="L11" s="8"/>
      <c r="M11" s="8"/>
      <c r="N11" s="8"/>
      <c r="O11" s="8"/>
      <c r="P11" s="8"/>
      <c r="Q11" s="8"/>
      <c r="R11" s="8"/>
      <c r="AC11" s="8"/>
      <c r="AD11" s="8"/>
      <c r="AE11" s="8"/>
      <c r="AF11" s="8"/>
      <c r="AG11" s="8"/>
      <c r="AH11" s="8"/>
      <c r="AI11" s="4"/>
    </row>
    <row r="12" spans="1:35">
      <c r="A12" s="20" t="s">
        <v>18</v>
      </c>
      <c r="B12" s="21"/>
      <c r="C12" s="23" t="s">
        <v>20</v>
      </c>
      <c r="D12" s="22" t="s">
        <v>24</v>
      </c>
      <c r="E12" s="23" t="s">
        <v>20</v>
      </c>
      <c r="F12" s="23" t="s">
        <v>46</v>
      </c>
      <c r="G12" s="21" t="s">
        <v>45</v>
      </c>
      <c r="H12" s="24"/>
      <c r="I12" s="4"/>
      <c r="J12" s="3"/>
      <c r="K12" s="8"/>
      <c r="L12" s="8"/>
      <c r="M12" s="8"/>
      <c r="N12" s="8"/>
      <c r="O12" s="8"/>
      <c r="P12" s="8"/>
      <c r="Q12" s="8"/>
      <c r="R12" s="8"/>
      <c r="AC12" s="8"/>
      <c r="AD12" s="8"/>
      <c r="AE12" s="8"/>
      <c r="AF12" s="8"/>
      <c r="AG12" s="8"/>
      <c r="AH12" s="8"/>
      <c r="AI12" s="4"/>
    </row>
    <row r="13" spans="1:35">
      <c r="A13" s="3">
        <v>10</v>
      </c>
      <c r="B13" s="8">
        <f t="shared" ref="B13:B27" si="0">A13^2</f>
        <v>100</v>
      </c>
      <c r="C13" s="31">
        <f t="shared" ref="C13:C27" si="1">$G$126+$F$126*A13+$E$126*B13</f>
        <v>388.96557099237452</v>
      </c>
      <c r="D13" s="12" t="s">
        <v>28</v>
      </c>
      <c r="E13" s="13">
        <f>C13</f>
        <v>388.96557099237452</v>
      </c>
      <c r="F13" s="25">
        <f>C13</f>
        <v>388.96557099237452</v>
      </c>
      <c r="G13" s="27">
        <v>0.1</v>
      </c>
      <c r="H13" s="4"/>
      <c r="I13" s="4"/>
      <c r="J13" s="3"/>
      <c r="K13" s="8"/>
      <c r="L13" s="8"/>
      <c r="M13" s="8"/>
      <c r="N13" s="8"/>
      <c r="O13" s="8"/>
      <c r="P13" s="8"/>
      <c r="Q13" s="8"/>
      <c r="R13" s="8"/>
      <c r="AC13" s="8"/>
      <c r="AD13" s="8"/>
      <c r="AE13" s="8"/>
      <c r="AF13" s="8"/>
      <c r="AG13" s="8"/>
      <c r="AH13" s="8"/>
      <c r="AI13" s="4"/>
    </row>
    <row r="14" spans="1:35">
      <c r="A14" s="3">
        <v>30</v>
      </c>
      <c r="B14" s="8">
        <f t="shared" si="0"/>
        <v>900</v>
      </c>
      <c r="C14" s="31">
        <f t="shared" si="1"/>
        <v>823.88018827485541</v>
      </c>
      <c r="D14" s="12" t="s">
        <v>29</v>
      </c>
      <c r="E14" s="13">
        <f t="shared" ref="E14:E27" ca="1" si="2">$C14+$C$10 *$F$9</f>
        <v>737.29961170012439</v>
      </c>
      <c r="F14" s="25">
        <f t="shared" ref="F14:F27" ca="1" si="3">E14+$C$10*G14*$F$9</f>
        <v>719.98349638517823</v>
      </c>
      <c r="G14" s="27">
        <v>0.2</v>
      </c>
      <c r="H14" s="4"/>
      <c r="I14" s="4"/>
      <c r="J14" s="3"/>
      <c r="K14" s="8"/>
      <c r="L14" s="8"/>
      <c r="M14" s="8"/>
      <c r="N14" s="8"/>
      <c r="O14" s="8"/>
      <c r="P14" s="8"/>
      <c r="Q14" s="8"/>
      <c r="R14" s="8"/>
      <c r="AC14" s="8"/>
      <c r="AD14" s="8"/>
      <c r="AE14" s="8"/>
      <c r="AF14" s="8"/>
      <c r="AG14" s="8"/>
      <c r="AH14" s="8"/>
      <c r="AI14" s="4"/>
    </row>
    <row r="15" spans="1:35">
      <c r="A15" s="3">
        <v>35</v>
      </c>
      <c r="B15" s="8">
        <f t="shared" si="0"/>
        <v>1225</v>
      </c>
      <c r="C15" s="31">
        <f t="shared" si="1"/>
        <v>907.79421697601163</v>
      </c>
      <c r="D15" s="12" t="s">
        <v>30</v>
      </c>
      <c r="E15" s="13">
        <f t="shared" ca="1" si="2"/>
        <v>821.2136404012806</v>
      </c>
      <c r="F15" s="25">
        <f t="shared" ca="1" si="3"/>
        <v>795.2394674288613</v>
      </c>
      <c r="G15" s="27">
        <v>0.3</v>
      </c>
      <c r="H15" s="4"/>
      <c r="I15" s="4"/>
      <c r="J15" s="3"/>
      <c r="K15" s="8"/>
      <c r="L15" s="8"/>
      <c r="M15" s="8"/>
      <c r="N15" s="8"/>
      <c r="O15" s="8"/>
      <c r="P15" s="8"/>
      <c r="Q15" s="8"/>
      <c r="R15" s="8"/>
      <c r="AC15" s="8"/>
      <c r="AD15" s="8"/>
      <c r="AE15" s="8"/>
      <c r="AF15" s="8"/>
      <c r="AG15" s="8"/>
      <c r="AH15" s="8"/>
      <c r="AI15" s="4"/>
    </row>
    <row r="16" spans="1:35">
      <c r="A16" s="3">
        <v>40</v>
      </c>
      <c r="B16" s="8">
        <f t="shared" si="0"/>
        <v>1600</v>
      </c>
      <c r="C16" s="31">
        <f t="shared" si="1"/>
        <v>981.78239542938195</v>
      </c>
      <c r="D16" s="12" t="s">
        <v>31</v>
      </c>
      <c r="E16" s="13">
        <f t="shared" ca="1" si="2"/>
        <v>895.20181885465092</v>
      </c>
      <c r="F16" s="25">
        <f t="shared" ca="1" si="3"/>
        <v>860.56958822475849</v>
      </c>
      <c r="G16" s="27">
        <v>0.4</v>
      </c>
      <c r="H16" s="4"/>
      <c r="I16" s="4"/>
      <c r="J16" s="3"/>
      <c r="K16" s="8"/>
      <c r="L16" s="8"/>
      <c r="M16" s="8"/>
      <c r="N16" s="8"/>
      <c r="O16" s="8"/>
      <c r="P16" s="8"/>
      <c r="Q16" s="8"/>
      <c r="R16" s="8"/>
      <c r="AC16" s="8"/>
      <c r="AD16" s="8"/>
      <c r="AE16" s="8"/>
      <c r="AF16" s="8"/>
      <c r="AG16" s="8"/>
      <c r="AH16" s="8"/>
      <c r="AI16" s="4"/>
    </row>
    <row r="17" spans="1:44">
      <c r="A17" s="3">
        <v>45</v>
      </c>
      <c r="B17" s="8">
        <f t="shared" si="0"/>
        <v>2025</v>
      </c>
      <c r="C17" s="31">
        <f t="shared" si="1"/>
        <v>1045.8447236349668</v>
      </c>
      <c r="D17" s="12" t="s">
        <v>32</v>
      </c>
      <c r="E17" s="13">
        <f t="shared" ca="1" si="2"/>
        <v>959.26414706023581</v>
      </c>
      <c r="F17" s="25">
        <f t="shared" ca="1" si="3"/>
        <v>915.97385877287024</v>
      </c>
      <c r="G17" s="27">
        <v>0.5</v>
      </c>
      <c r="H17" s="4"/>
      <c r="I17" s="4"/>
      <c r="J17" s="3"/>
      <c r="K17" s="8"/>
      <c r="L17" s="8"/>
      <c r="M17" s="8"/>
      <c r="N17" s="8"/>
      <c r="O17" s="8"/>
      <c r="P17" s="8"/>
      <c r="Q17" s="8"/>
      <c r="R17" s="8"/>
      <c r="AC17" s="8"/>
      <c r="AD17" s="8"/>
      <c r="AE17" s="8"/>
      <c r="AF17" s="8"/>
      <c r="AG17" s="8"/>
      <c r="AH17" s="8"/>
      <c r="AI17" s="4"/>
    </row>
    <row r="18" spans="1:44">
      <c r="A18" s="3">
        <v>50</v>
      </c>
      <c r="B18" s="8">
        <f t="shared" si="0"/>
        <v>2500</v>
      </c>
      <c r="C18" s="31">
        <f t="shared" si="1"/>
        <v>1099.981201592766</v>
      </c>
      <c r="D18" s="12" t="s">
        <v>33</v>
      </c>
      <c r="E18" s="13">
        <f t="shared" ca="1" si="2"/>
        <v>1013.4006250180349</v>
      </c>
      <c r="F18" s="25">
        <f t="shared" ca="1" si="3"/>
        <v>961.45227907319634</v>
      </c>
      <c r="G18" s="27">
        <v>0.6</v>
      </c>
      <c r="H18" s="4"/>
      <c r="I18" s="4"/>
      <c r="J18" s="3"/>
      <c r="K18" s="8"/>
      <c r="L18" s="8"/>
      <c r="M18" s="8"/>
      <c r="N18" s="8"/>
      <c r="O18" s="8"/>
      <c r="P18" s="8"/>
      <c r="Q18" s="8"/>
      <c r="R18" s="8"/>
      <c r="AC18" s="8"/>
      <c r="AD18" s="8"/>
      <c r="AE18" s="8"/>
      <c r="AF18" s="8"/>
      <c r="AG18" s="8"/>
      <c r="AH18" s="8"/>
      <c r="AI18" s="4"/>
    </row>
    <row r="19" spans="1:44">
      <c r="A19" s="3">
        <v>55</v>
      </c>
      <c r="B19" s="8">
        <f t="shared" si="0"/>
        <v>3025</v>
      </c>
      <c r="C19" s="31">
        <f t="shared" si="1"/>
        <v>1144.1918293027795</v>
      </c>
      <c r="D19" s="12" t="s">
        <v>34</v>
      </c>
      <c r="E19" s="13">
        <f t="shared" ca="1" si="2"/>
        <v>1057.6112527280484</v>
      </c>
      <c r="F19" s="25">
        <f t="shared" ca="1" si="3"/>
        <v>997.00484912573665</v>
      </c>
      <c r="G19" s="27">
        <v>0.7</v>
      </c>
      <c r="H19" s="4"/>
      <c r="I19" s="4"/>
      <c r="J19" s="3"/>
      <c r="K19" s="8"/>
      <c r="L19" s="8"/>
      <c r="M19" s="8"/>
      <c r="N19" s="8"/>
      <c r="O19" s="8"/>
      <c r="P19" s="8"/>
      <c r="Q19" s="8"/>
      <c r="R19" s="8"/>
      <c r="AC19" s="8"/>
      <c r="AD19" s="8"/>
      <c r="AE19" s="8"/>
      <c r="AF19" s="8"/>
      <c r="AG19" s="8"/>
      <c r="AH19" s="8"/>
      <c r="AI19" s="4"/>
    </row>
    <row r="20" spans="1:44">
      <c r="A20" s="3">
        <v>60</v>
      </c>
      <c r="B20" s="8">
        <f t="shared" si="0"/>
        <v>3600</v>
      </c>
      <c r="C20" s="31">
        <f t="shared" si="1"/>
        <v>1178.4766067650071</v>
      </c>
      <c r="D20" s="12" t="s">
        <v>19</v>
      </c>
      <c r="E20" s="13">
        <f t="shared" ca="1" si="2"/>
        <v>1091.8960301902762</v>
      </c>
      <c r="F20" s="25">
        <f t="shared" ca="1" si="3"/>
        <v>1022.6315689304913</v>
      </c>
      <c r="G20" s="27">
        <v>0.8</v>
      </c>
      <c r="H20" s="4"/>
      <c r="I20" s="4"/>
      <c r="J20" s="3"/>
      <c r="K20" s="8"/>
      <c r="L20" s="8"/>
      <c r="M20" s="8"/>
      <c r="N20" s="8"/>
      <c r="O20" s="8"/>
      <c r="P20" s="8"/>
      <c r="Q20" s="8"/>
      <c r="R20" s="8"/>
      <c r="AC20" s="8"/>
      <c r="AD20" s="8"/>
      <c r="AE20" s="8"/>
      <c r="AF20" s="8"/>
      <c r="AG20" s="8"/>
      <c r="AH20" s="8"/>
      <c r="AI20" s="4"/>
    </row>
    <row r="21" spans="1:44">
      <c r="A21" s="3">
        <v>65</v>
      </c>
      <c r="B21" s="8">
        <f t="shared" si="0"/>
        <v>4225</v>
      </c>
      <c r="C21" s="31">
        <f t="shared" si="1"/>
        <v>1202.8355339794493</v>
      </c>
      <c r="D21" s="12" t="s">
        <v>35</v>
      </c>
      <c r="E21" s="13">
        <f t="shared" ca="1" si="2"/>
        <v>1116.2549574047184</v>
      </c>
      <c r="F21" s="25">
        <f t="shared" ca="1" si="3"/>
        <v>1038.3324384874604</v>
      </c>
      <c r="G21" s="27">
        <v>0.9</v>
      </c>
      <c r="H21" s="4"/>
      <c r="I21" s="4"/>
      <c r="J21" s="3"/>
      <c r="K21" s="8"/>
      <c r="L21" s="8"/>
      <c r="M21" s="8"/>
      <c r="N21" s="8"/>
      <c r="O21" s="8"/>
      <c r="P21" s="8"/>
      <c r="Q21" s="8"/>
      <c r="R21" s="8"/>
      <c r="AC21" s="8"/>
      <c r="AD21" s="8"/>
      <c r="AE21" s="8"/>
      <c r="AF21" s="8"/>
      <c r="AG21" s="8"/>
      <c r="AH21" s="8"/>
      <c r="AI21" s="4"/>
    </row>
    <row r="22" spans="1:44">
      <c r="A22" s="3">
        <v>70</v>
      </c>
      <c r="B22" s="8">
        <f t="shared" si="0"/>
        <v>4900</v>
      </c>
      <c r="C22" s="31">
        <f t="shared" si="1"/>
        <v>1217.268610946106</v>
      </c>
      <c r="D22" s="12" t="s">
        <v>36</v>
      </c>
      <c r="E22" s="13">
        <f t="shared" ca="1" si="2"/>
        <v>1130.6880343713751</v>
      </c>
      <c r="F22" s="25">
        <f t="shared" ca="1" si="3"/>
        <v>1044.1074577966442</v>
      </c>
      <c r="G22" s="27">
        <v>1</v>
      </c>
      <c r="H22" s="4"/>
      <c r="I22" s="4"/>
      <c r="J22" s="3"/>
      <c r="K22" s="8"/>
      <c r="L22" s="8"/>
      <c r="M22" s="8"/>
      <c r="N22" s="8"/>
      <c r="O22" s="8"/>
      <c r="P22" s="8"/>
      <c r="Q22" s="8"/>
      <c r="R22" s="8"/>
      <c r="AC22" s="8"/>
      <c r="AD22" s="8"/>
      <c r="AE22" s="8"/>
      <c r="AF22" s="8"/>
      <c r="AG22" s="8"/>
      <c r="AH22" s="8"/>
      <c r="AI22" s="4"/>
    </row>
    <row r="23" spans="1:44">
      <c r="A23" s="3">
        <v>75</v>
      </c>
      <c r="B23" s="8">
        <f t="shared" si="0"/>
        <v>5625</v>
      </c>
      <c r="C23" s="31">
        <f t="shared" si="1"/>
        <v>1221.775837664977</v>
      </c>
      <c r="D23" s="12" t="s">
        <v>37</v>
      </c>
      <c r="E23" s="13">
        <f t="shared" ca="1" si="2"/>
        <v>1135.1952610902458</v>
      </c>
      <c r="F23" s="25">
        <f t="shared" ca="1" si="3"/>
        <v>1039.9566268580418</v>
      </c>
      <c r="G23" s="27">
        <v>1.1000000000000001</v>
      </c>
      <c r="H23" s="4"/>
      <c r="I23" s="4"/>
      <c r="J23" s="3"/>
      <c r="K23" s="8"/>
      <c r="L23" s="8"/>
      <c r="M23" s="8"/>
      <c r="N23" s="8"/>
      <c r="O23" s="8"/>
      <c r="P23" s="8"/>
      <c r="Q23" s="8"/>
      <c r="R23" s="8"/>
      <c r="AC23" s="8"/>
      <c r="AD23" s="8"/>
      <c r="AE23" s="8"/>
      <c r="AF23" s="8"/>
      <c r="AG23" s="8"/>
      <c r="AH23" s="8"/>
      <c r="AI23" s="4"/>
      <c r="AQ23">
        <f t="shared" ref="AQ23:AQ37" si="4">A13</f>
        <v>10</v>
      </c>
      <c r="AR23" s="15">
        <f t="shared" ref="AR23:AR37" si="5">E13</f>
        <v>388.96557099237452</v>
      </c>
    </row>
    <row r="24" spans="1:44">
      <c r="A24" s="3">
        <v>80</v>
      </c>
      <c r="B24" s="8">
        <f t="shared" si="0"/>
        <v>6400</v>
      </c>
      <c r="C24" s="31">
        <f t="shared" si="1"/>
        <v>1216.3572141360619</v>
      </c>
      <c r="D24" s="12" t="s">
        <v>38</v>
      </c>
      <c r="E24" s="13">
        <f t="shared" ca="1" si="2"/>
        <v>1129.776637561331</v>
      </c>
      <c r="F24" s="25">
        <f t="shared" ca="1" si="3"/>
        <v>1025.8799456716538</v>
      </c>
      <c r="G24" s="27">
        <v>1.2</v>
      </c>
      <c r="H24" s="4"/>
      <c r="I24" s="4"/>
      <c r="J24" s="3"/>
      <c r="K24" s="8"/>
      <c r="L24" s="8"/>
      <c r="M24" s="8"/>
      <c r="N24" s="8"/>
      <c r="O24" s="8"/>
      <c r="P24" s="8"/>
      <c r="Q24" s="8"/>
      <c r="R24" s="8"/>
      <c r="AC24" s="8"/>
      <c r="AD24" s="8"/>
      <c r="AE24" s="8"/>
      <c r="AF24" s="8"/>
      <c r="AG24" s="8"/>
      <c r="AH24" s="8"/>
      <c r="AI24" s="4"/>
      <c r="AQ24">
        <f t="shared" si="4"/>
        <v>30</v>
      </c>
      <c r="AR24" s="15">
        <f t="shared" ca="1" si="5"/>
        <v>737.29961170012439</v>
      </c>
    </row>
    <row r="25" spans="1:44">
      <c r="A25" s="3">
        <v>85</v>
      </c>
      <c r="B25" s="8">
        <f t="shared" si="0"/>
        <v>7225</v>
      </c>
      <c r="C25" s="31">
        <f t="shared" si="1"/>
        <v>1201.0127403593619</v>
      </c>
      <c r="D25" s="12" t="s">
        <v>39</v>
      </c>
      <c r="E25" s="13">
        <f t="shared" ca="1" si="2"/>
        <v>1114.432163784631</v>
      </c>
      <c r="F25" s="25">
        <f t="shared" ca="1" si="3"/>
        <v>1001.8774142374807</v>
      </c>
      <c r="G25" s="27">
        <v>1.3</v>
      </c>
      <c r="H25" s="4"/>
      <c r="I25" s="4"/>
      <c r="J25" s="3"/>
      <c r="K25" s="8"/>
      <c r="L25" s="8"/>
      <c r="M25" s="8"/>
      <c r="N25" s="8"/>
      <c r="O25" s="8"/>
      <c r="P25" s="8"/>
      <c r="Q25" s="8"/>
      <c r="R25" s="8"/>
      <c r="AC25" s="8"/>
      <c r="AD25" s="8"/>
      <c r="AE25" s="8"/>
      <c r="AF25" s="8"/>
      <c r="AG25" s="8"/>
      <c r="AH25" s="8"/>
      <c r="AI25" s="4"/>
      <c r="AQ25">
        <f t="shared" si="4"/>
        <v>35</v>
      </c>
      <c r="AR25" s="15">
        <f t="shared" ca="1" si="5"/>
        <v>821.2136404012806</v>
      </c>
    </row>
    <row r="26" spans="1:44">
      <c r="A26" s="3">
        <v>90</v>
      </c>
      <c r="B26" s="8">
        <f t="shared" si="0"/>
        <v>8100</v>
      </c>
      <c r="C26" s="31">
        <f t="shared" si="1"/>
        <v>1175.7424163348758</v>
      </c>
      <c r="D26" s="12" t="s">
        <v>40</v>
      </c>
      <c r="E26" s="13">
        <f t="shared" ca="1" si="2"/>
        <v>1089.1618397601446</v>
      </c>
      <c r="F26" s="25">
        <f t="shared" ca="1" si="3"/>
        <v>967.94903255552117</v>
      </c>
      <c r="G26" s="27">
        <v>1.4</v>
      </c>
      <c r="H26" s="4"/>
      <c r="I26" s="4"/>
      <c r="J26" s="3"/>
      <c r="K26" s="8"/>
      <c r="L26" s="8"/>
      <c r="M26" s="8"/>
      <c r="N26" s="8"/>
      <c r="O26" s="8"/>
      <c r="P26" s="8"/>
      <c r="Q26" s="8"/>
      <c r="R26" s="8"/>
      <c r="AC26" s="8"/>
      <c r="AD26" s="8"/>
      <c r="AE26" s="8"/>
      <c r="AF26" s="8"/>
      <c r="AG26" s="8"/>
      <c r="AH26" s="8"/>
      <c r="AI26" s="4"/>
      <c r="AQ26">
        <f t="shared" si="4"/>
        <v>40</v>
      </c>
      <c r="AR26" s="15">
        <f t="shared" ca="1" si="5"/>
        <v>895.20181885465092</v>
      </c>
    </row>
    <row r="27" spans="1:44" ht="12.75" thickBot="1">
      <c r="A27" s="5">
        <v>100</v>
      </c>
      <c r="B27" s="9">
        <f t="shared" si="0"/>
        <v>10000</v>
      </c>
      <c r="C27" s="32">
        <f t="shared" si="1"/>
        <v>1095.4242175425463</v>
      </c>
      <c r="D27" s="16" t="s">
        <v>41</v>
      </c>
      <c r="E27" s="19">
        <f t="shared" ca="1" si="2"/>
        <v>1008.8436409678153</v>
      </c>
      <c r="F27" s="26">
        <f t="shared" ca="1" si="3"/>
        <v>878.97277610571882</v>
      </c>
      <c r="G27" s="28">
        <v>1.5</v>
      </c>
      <c r="H27" s="6"/>
      <c r="I27" s="4"/>
      <c r="J27" s="3"/>
      <c r="K27" s="8"/>
      <c r="L27" s="8"/>
      <c r="M27" s="8"/>
      <c r="N27" s="8"/>
      <c r="O27" s="8"/>
      <c r="P27" s="8"/>
      <c r="Q27" s="8"/>
      <c r="R27" s="8"/>
      <c r="AC27" s="8"/>
      <c r="AD27" s="8"/>
      <c r="AE27" s="8"/>
      <c r="AF27" s="8"/>
      <c r="AG27" s="8"/>
      <c r="AH27" s="8"/>
      <c r="AI27" s="4"/>
      <c r="AQ27">
        <f t="shared" si="4"/>
        <v>45</v>
      </c>
      <c r="AR27" s="15">
        <f t="shared" ca="1" si="5"/>
        <v>959.26414706023581</v>
      </c>
    </row>
    <row r="28" spans="1:44" ht="12.75" thickBot="1">
      <c r="A28" s="5"/>
      <c r="B28" s="9"/>
      <c r="C28" s="9"/>
      <c r="D28" s="9"/>
      <c r="E28" s="9"/>
      <c r="F28" s="9"/>
      <c r="G28" s="9"/>
      <c r="H28" s="9"/>
      <c r="I28" s="6"/>
      <c r="J28" s="3"/>
      <c r="K28" s="8"/>
      <c r="L28" s="8"/>
      <c r="M28" s="8"/>
      <c r="N28" s="8"/>
      <c r="O28" s="8"/>
      <c r="P28" s="8"/>
      <c r="Q28" s="8"/>
      <c r="R28" s="8"/>
      <c r="AC28" s="8"/>
      <c r="AD28" s="8"/>
      <c r="AE28" s="8"/>
      <c r="AF28" s="8"/>
      <c r="AG28" s="8"/>
      <c r="AH28" s="8"/>
      <c r="AI28" s="4"/>
      <c r="AQ28">
        <f t="shared" si="4"/>
        <v>50</v>
      </c>
      <c r="AR28" s="15">
        <f t="shared" ca="1" si="5"/>
        <v>1013.4006250180349</v>
      </c>
    </row>
    <row r="29" spans="1:44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AC29" s="8"/>
      <c r="AD29" s="8"/>
      <c r="AE29" s="8"/>
      <c r="AF29" s="8"/>
      <c r="AG29" s="8"/>
      <c r="AH29" s="8"/>
      <c r="AI29" s="4"/>
      <c r="AQ29">
        <f t="shared" si="4"/>
        <v>55</v>
      </c>
      <c r="AR29" s="15">
        <f t="shared" ca="1" si="5"/>
        <v>1057.6112527280484</v>
      </c>
    </row>
    <row r="30" spans="1:44">
      <c r="A30" s="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AC30" s="8"/>
      <c r="AD30" s="8"/>
      <c r="AE30" s="8"/>
      <c r="AF30" s="8"/>
      <c r="AG30" s="8"/>
      <c r="AH30" s="8"/>
      <c r="AI30" s="4"/>
      <c r="AQ30">
        <f t="shared" si="4"/>
        <v>60</v>
      </c>
      <c r="AR30" s="15">
        <f t="shared" ca="1" si="5"/>
        <v>1091.8960301902762</v>
      </c>
    </row>
    <row r="31" spans="1:44">
      <c r="A31" s="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AC31" s="8"/>
      <c r="AD31" s="8"/>
      <c r="AE31" s="8"/>
      <c r="AF31" s="8"/>
      <c r="AG31" s="8"/>
      <c r="AH31" s="8"/>
      <c r="AI31" s="4"/>
      <c r="AQ31">
        <f t="shared" si="4"/>
        <v>65</v>
      </c>
      <c r="AR31" s="15">
        <f t="shared" ca="1" si="5"/>
        <v>1116.2549574047184</v>
      </c>
    </row>
    <row r="32" spans="1:44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AC32" s="8"/>
      <c r="AD32" s="8"/>
      <c r="AE32" s="8"/>
      <c r="AF32" s="8"/>
      <c r="AG32" s="8"/>
      <c r="AH32" s="8"/>
      <c r="AI32" s="4"/>
      <c r="AQ32">
        <f t="shared" si="4"/>
        <v>70</v>
      </c>
      <c r="AR32" s="15">
        <f t="shared" ca="1" si="5"/>
        <v>1130.6880343713751</v>
      </c>
    </row>
    <row r="33" spans="1:44">
      <c r="A33" s="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AC33" s="8"/>
      <c r="AD33" s="8"/>
      <c r="AE33" s="8"/>
      <c r="AF33" s="8"/>
      <c r="AG33" s="8"/>
      <c r="AH33" s="8"/>
      <c r="AI33" s="4"/>
      <c r="AQ33">
        <f t="shared" si="4"/>
        <v>75</v>
      </c>
      <c r="AR33" s="15">
        <f t="shared" ca="1" si="5"/>
        <v>1135.1952610902458</v>
      </c>
    </row>
    <row r="34" spans="1:44">
      <c r="A34" s="3"/>
      <c r="B34" s="8"/>
      <c r="C34" s="8"/>
      <c r="D34" s="8"/>
      <c r="E34" s="8"/>
      <c r="F34" s="8"/>
      <c r="G34" s="8"/>
      <c r="H34" s="8"/>
      <c r="I34" s="8"/>
      <c r="J34" s="8"/>
      <c r="K34" s="17"/>
      <c r="L34" s="17"/>
      <c r="M34" s="17"/>
      <c r="N34" s="17"/>
      <c r="O34" s="17"/>
      <c r="P34" s="17"/>
      <c r="Q34" s="17"/>
      <c r="R34" s="17"/>
      <c r="AC34" s="17"/>
      <c r="AD34" s="17"/>
      <c r="AE34" s="17"/>
      <c r="AF34" s="17"/>
      <c r="AG34" s="17"/>
      <c r="AH34" s="17"/>
      <c r="AI34" s="18"/>
      <c r="AQ34">
        <f t="shared" si="4"/>
        <v>80</v>
      </c>
      <c r="AR34" s="15">
        <f t="shared" ca="1" si="5"/>
        <v>1129.776637561331</v>
      </c>
    </row>
    <row r="35" spans="1:44">
      <c r="A35" s="3"/>
      <c r="B35" s="8"/>
      <c r="C35" s="8"/>
      <c r="D35" s="8"/>
      <c r="E35" s="8"/>
      <c r="F35" s="8"/>
      <c r="G35" s="8"/>
      <c r="H35" s="8"/>
      <c r="I35" s="8"/>
      <c r="J35" s="8"/>
      <c r="K35" s="17"/>
      <c r="L35" s="17"/>
      <c r="M35" s="17"/>
      <c r="N35" s="17"/>
      <c r="O35" s="17"/>
      <c r="P35" s="17"/>
      <c r="Q35" s="17"/>
      <c r="R35" s="17"/>
      <c r="AC35" s="17"/>
      <c r="AD35" s="17"/>
      <c r="AE35" s="17"/>
      <c r="AF35" s="17"/>
      <c r="AG35" s="17"/>
      <c r="AH35" s="17"/>
      <c r="AI35" s="18"/>
      <c r="AQ35">
        <f t="shared" si="4"/>
        <v>85</v>
      </c>
      <c r="AR35" s="15">
        <f t="shared" ca="1" si="5"/>
        <v>1114.432163784631</v>
      </c>
    </row>
    <row r="36" spans="1:44">
      <c r="A36" s="3"/>
      <c r="B36" s="8"/>
      <c r="C36" s="8"/>
      <c r="D36" s="8"/>
      <c r="E36" s="8"/>
      <c r="F36" s="8"/>
      <c r="G36" s="8"/>
      <c r="H36" s="8"/>
      <c r="I36" s="8"/>
      <c r="J36" s="8"/>
      <c r="K36" s="17"/>
      <c r="L36" s="17"/>
      <c r="M36" s="17"/>
      <c r="N36" s="17"/>
      <c r="O36" s="17"/>
      <c r="P36" s="17"/>
      <c r="Q36" s="17"/>
      <c r="R36" s="17"/>
      <c r="AC36" s="17"/>
      <c r="AD36" s="17"/>
      <c r="AE36" s="17"/>
      <c r="AF36" s="17"/>
      <c r="AG36" s="17"/>
      <c r="AH36" s="17"/>
      <c r="AI36" s="18"/>
      <c r="AQ36">
        <f t="shared" si="4"/>
        <v>90</v>
      </c>
      <c r="AR36" s="15">
        <f t="shared" ca="1" si="5"/>
        <v>1089.1618397601446</v>
      </c>
    </row>
    <row r="37" spans="1:44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AQ37">
        <f t="shared" si="4"/>
        <v>100</v>
      </c>
      <c r="AR37" s="15">
        <f t="shared" ca="1" si="5"/>
        <v>1008.8436409678153</v>
      </c>
    </row>
    <row r="38" spans="1:44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44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44" s="29" customFormat="1"/>
    <row r="41" spans="1:44" s="29" customFormat="1"/>
    <row r="42" spans="1:44" s="29" customFormat="1"/>
    <row r="43" spans="1:44" s="29" customFormat="1"/>
    <row r="44" spans="1:44" s="29" customForma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44" s="29" customForma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44" s="29" customForma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44" s="29" customForma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44" s="29" customForma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2:16" s="29" customForma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2:16" s="29" customForma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2:16" s="29" customForma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2:16" s="29" customForma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2:16" s="29" customForma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2:16" s="29" customForma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2:16" s="29" customFormat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2:16" s="29" customFormat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2:16" s="29" customForma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2:16" s="29" customForma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2:16" s="29" customForma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2:16" s="29" customForma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2:16" s="29" customForma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2:16" s="29" customForma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2:16" s="29" customForma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2:16" s="29" customForma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2:16" s="29" customForma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2:16" s="29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2:16" s="29" customForma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2:16" s="29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2:16" s="29" customForma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2:16" s="29" customForma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2:16" s="29" customForma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2:16" s="29" customFormat="1"/>
    <row r="73" spans="2:16" s="29" customFormat="1"/>
    <row r="74" spans="2:16" s="29" customFormat="1"/>
    <row r="75" spans="2:16" s="29" customFormat="1"/>
    <row r="76" spans="2:16" s="29" customFormat="1"/>
    <row r="77" spans="2:16" s="29" customFormat="1"/>
    <row r="78" spans="2:16" s="29" customFormat="1"/>
    <row r="79" spans="2:16" s="29" customFormat="1"/>
    <row r="80" spans="2:16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17" spans="1:9">
      <c r="A117" t="s">
        <v>42</v>
      </c>
    </row>
    <row r="118" spans="1:9">
      <c r="A118" t="s">
        <v>25</v>
      </c>
    </row>
    <row r="119" spans="1:9">
      <c r="A119" t="s">
        <v>49</v>
      </c>
    </row>
    <row r="123" spans="1:9">
      <c r="H123" t="s">
        <v>21</v>
      </c>
    </row>
    <row r="124" spans="1:9" ht="12.75" thickBot="1">
      <c r="A124" t="s">
        <v>11</v>
      </c>
      <c r="H124" t="s">
        <v>12</v>
      </c>
      <c r="I124" t="s">
        <v>13</v>
      </c>
    </row>
    <row r="125" spans="1:9">
      <c r="A125" t="s">
        <v>9</v>
      </c>
      <c r="B125" t="s">
        <v>10</v>
      </c>
      <c r="C125" t="s">
        <v>0</v>
      </c>
      <c r="D125" s="1"/>
      <c r="E125" s="7" t="s">
        <v>1</v>
      </c>
      <c r="F125" s="7" t="s">
        <v>2</v>
      </c>
      <c r="G125" s="2" t="s">
        <v>3</v>
      </c>
      <c r="H125" t="s">
        <v>22</v>
      </c>
    </row>
    <row r="126" spans="1:9">
      <c r="A126">
        <v>544.28264000000001</v>
      </c>
      <c r="B126">
        <v>18.627269999999999</v>
      </c>
      <c r="C126">
        <v>346.97518765289999</v>
      </c>
      <c r="D126" s="3" t="s">
        <v>4</v>
      </c>
      <c r="E126" s="8">
        <f>INDEX(LINEST($A$126:$A$225,$B$126:$C$225,1,1),1,1)</f>
        <v>-0.19851700495571306</v>
      </c>
      <c r="F126" s="8">
        <f>INDEX(LINEST($A$126:$A$225,$B$126:$C$225,1,1),1,2)</f>
        <v>29.686411062352569</v>
      </c>
      <c r="G126" s="4">
        <f>INDEX(LINEST($A$126:$A$225,$B$126:$C$225,1,1),1,3)</f>
        <v>111.95316086442017</v>
      </c>
      <c r="H126">
        <f t="shared" ref="H126:H157" si="6">$E$126*C126+$F$126*B126+$G$126</f>
        <v>596.04948000704803</v>
      </c>
      <c r="I126">
        <f t="shared" ref="I126:I157" si="7">A126-H126</f>
        <v>-51.766840007048017</v>
      </c>
    </row>
    <row r="127" spans="1:9">
      <c r="A127">
        <v>1137.3896599999998</v>
      </c>
      <c r="B127">
        <v>55.631689999999999</v>
      </c>
      <c r="C127">
        <v>3094.8849322561</v>
      </c>
      <c r="D127" s="3" t="s">
        <v>5</v>
      </c>
      <c r="E127" s="8">
        <f>INDEX(LINEST($A$126:$A$225,$B$126:$C$225,1,1),2,1)</f>
        <v>6.8545619005380152E-3</v>
      </c>
      <c r="F127" s="8">
        <f>INDEX(LINEST($A$126:$A$225,$B$126:$C$225,1,1),2,2)</f>
        <v>0.71250245185430783</v>
      </c>
      <c r="G127" s="4">
        <f>INDEX(LINEST($A$126:$A$225,$B$126:$C$225,1,1)*0.2,3)</f>
        <v>0.19514006920848678</v>
      </c>
      <c r="H127">
        <f t="shared" si="6"/>
        <v>1149.0710908637429</v>
      </c>
      <c r="I127">
        <f t="shared" si="7"/>
        <v>-11.681430863743117</v>
      </c>
    </row>
    <row r="128" spans="1:9">
      <c r="A128">
        <v>1025.3588999999999</v>
      </c>
      <c r="B128">
        <v>39.900149999999996</v>
      </c>
      <c r="C128">
        <v>1592.0219700224998</v>
      </c>
      <c r="D128" s="3" t="s">
        <v>6</v>
      </c>
      <c r="E128" s="8">
        <f>INDEX(LINEST($A$126:$A$225,$B$126:$C$225,1,1),3,1)</f>
        <v>0.97570034604243383</v>
      </c>
      <c r="F128" s="8"/>
      <c r="G128" s="4"/>
      <c r="H128">
        <f t="shared" si="6"/>
        <v>980.40198190138631</v>
      </c>
      <c r="I128">
        <f t="shared" si="7"/>
        <v>44.956918098613642</v>
      </c>
    </row>
    <row r="129" spans="1:9">
      <c r="A129">
        <v>794.69839999999999</v>
      </c>
      <c r="B129">
        <v>26.77422</v>
      </c>
      <c r="C129">
        <v>716.85885660839995</v>
      </c>
      <c r="D129" s="3" t="s">
        <v>7</v>
      </c>
      <c r="E129" s="8">
        <f>INDEX(LINEST($A$126:$A$225,$B$126:$C$225,1,1),3,2)</f>
        <v>50.074411727185243</v>
      </c>
      <c r="F129" s="8"/>
      <c r="G129" s="4"/>
      <c r="H129">
        <f t="shared" si="6"/>
        <v>764.47498846840494</v>
      </c>
      <c r="I129">
        <f t="shared" si="7"/>
        <v>30.223411531595048</v>
      </c>
    </row>
    <row r="130" spans="1:9" ht="12.75" thickBot="1">
      <c r="A130">
        <v>1182.9961699999999</v>
      </c>
      <c r="B130">
        <v>82.175129999999996</v>
      </c>
      <c r="C130">
        <v>6752.7519905168992</v>
      </c>
      <c r="D130" s="5" t="s">
        <v>8</v>
      </c>
      <c r="E130" s="9">
        <f>INDEX(LINEST($A$126:$A$225,$B$126:$C$225,1,1),4,1)</f>
        <v>1947.4131963234702</v>
      </c>
      <c r="F130" s="9"/>
      <c r="G130" s="6"/>
      <c r="H130">
        <f t="shared" si="6"/>
        <v>1210.9017487805359</v>
      </c>
      <c r="I130">
        <f t="shared" si="7"/>
        <v>-27.905578780535961</v>
      </c>
    </row>
    <row r="131" spans="1:9">
      <c r="A131">
        <v>1266.932</v>
      </c>
      <c r="B131">
        <v>67.577259999999995</v>
      </c>
      <c r="C131">
        <v>4566.686069107599</v>
      </c>
      <c r="H131">
        <f t="shared" si="6"/>
        <v>1211.5146386796769</v>
      </c>
      <c r="I131">
        <f t="shared" si="7"/>
        <v>55.417361320323153</v>
      </c>
    </row>
    <row r="132" spans="1:9">
      <c r="A132">
        <v>1243.3283000000001</v>
      </c>
      <c r="B132">
        <v>75.325100000000006</v>
      </c>
      <c r="C132">
        <v>5673.8706900100005</v>
      </c>
      <c r="H132">
        <f t="shared" si="6"/>
        <v>1221.7252268904435</v>
      </c>
      <c r="I132">
        <f t="shared" si="7"/>
        <v>21.60307310955659</v>
      </c>
    </row>
    <row r="133" spans="1:9">
      <c r="A133">
        <v>595.84690000000001</v>
      </c>
      <c r="B133">
        <v>16.381399999999999</v>
      </c>
      <c r="C133">
        <v>268.35026596</v>
      </c>
      <c r="H133">
        <f t="shared" si="6"/>
        <v>544.98604396379426</v>
      </c>
      <c r="I133">
        <f t="shared" si="7"/>
        <v>50.860856036205746</v>
      </c>
    </row>
    <row r="134" spans="1:9">
      <c r="A134">
        <v>725.37117999999998</v>
      </c>
      <c r="B134">
        <v>26.39462</v>
      </c>
      <c r="C134">
        <v>696.67596494439999</v>
      </c>
      <c r="H134">
        <f t="shared" si="6"/>
        <v>757.2126740336189</v>
      </c>
      <c r="I134">
        <f t="shared" si="7"/>
        <v>-31.841494033618915</v>
      </c>
    </row>
    <row r="135" spans="1:9">
      <c r="A135">
        <v>451.93294000000003</v>
      </c>
      <c r="B135">
        <v>14.200760000000001</v>
      </c>
      <c r="C135">
        <v>201.66158457760002</v>
      </c>
      <c r="H135">
        <f t="shared" si="6"/>
        <v>493.48950583726565</v>
      </c>
      <c r="I135">
        <f t="shared" si="7"/>
        <v>-41.556565837265623</v>
      </c>
    </row>
    <row r="136" spans="1:9">
      <c r="A136">
        <v>1205.2731000000001</v>
      </c>
      <c r="B136">
        <v>85.20966</v>
      </c>
      <c r="C136">
        <v>7260.6861573156002</v>
      </c>
      <c r="H136">
        <f t="shared" si="6"/>
        <v>1200.1524842340229</v>
      </c>
      <c r="I136">
        <f t="shared" si="7"/>
        <v>5.1206157659771634</v>
      </c>
    </row>
    <row r="137" spans="1:9">
      <c r="A137">
        <v>212.28108</v>
      </c>
      <c r="B137">
        <v>4.1342840000000001</v>
      </c>
      <c r="C137">
        <v>17.092304192656002</v>
      </c>
      <c r="H137">
        <f t="shared" si="6"/>
        <v>231.29210210080936</v>
      </c>
      <c r="I137">
        <f t="shared" si="7"/>
        <v>-19.011022100809356</v>
      </c>
    </row>
    <row r="138" spans="1:9">
      <c r="A138">
        <v>1197.88159</v>
      </c>
      <c r="B138">
        <v>63.934190000000001</v>
      </c>
      <c r="C138">
        <v>4087.5806509561003</v>
      </c>
      <c r="H138">
        <f t="shared" si="6"/>
        <v>1198.4755378002424</v>
      </c>
      <c r="I138">
        <f t="shared" si="7"/>
        <v>-0.5939478002424039</v>
      </c>
    </row>
    <row r="139" spans="1:9">
      <c r="A139">
        <v>426.77305000000001</v>
      </c>
      <c r="B139">
        <v>12.885300000000001</v>
      </c>
      <c r="C139">
        <v>166.03095609000002</v>
      </c>
      <c r="H139">
        <f t="shared" si="6"/>
        <v>461.51150519323141</v>
      </c>
      <c r="I139">
        <f t="shared" si="7"/>
        <v>-34.738455193231403</v>
      </c>
    </row>
    <row r="140" spans="1:9">
      <c r="A140">
        <v>1170.0637899999999</v>
      </c>
      <c r="B140">
        <v>87.443740000000005</v>
      </c>
      <c r="C140">
        <v>7646.4076651876012</v>
      </c>
      <c r="H140">
        <f t="shared" si="6"/>
        <v>1189.9020229704527</v>
      </c>
      <c r="I140">
        <f t="shared" si="7"/>
        <v>-19.838232970452736</v>
      </c>
    </row>
    <row r="141" spans="1:9">
      <c r="A141">
        <v>1019.8823599999999</v>
      </c>
      <c r="B141">
        <v>44.826720000000002</v>
      </c>
      <c r="C141">
        <v>2009.4348259584001</v>
      </c>
      <c r="H141">
        <f t="shared" si="6"/>
        <v>1043.7906140584353</v>
      </c>
      <c r="I141">
        <f t="shared" si="7"/>
        <v>-23.908254058435318</v>
      </c>
    </row>
    <row r="142" spans="1:9">
      <c r="A142">
        <v>880.49469999999997</v>
      </c>
      <c r="B142">
        <v>29.396989999999999</v>
      </c>
      <c r="C142">
        <v>864.18302106009992</v>
      </c>
      <c r="H142">
        <f t="shared" si="6"/>
        <v>813.08926492585715</v>
      </c>
      <c r="I142">
        <f t="shared" si="7"/>
        <v>67.405435074142815</v>
      </c>
    </row>
    <row r="143" spans="1:9">
      <c r="A143">
        <v>1028.7711200000001</v>
      </c>
      <c r="B143">
        <v>99.154529999999994</v>
      </c>
      <c r="C143">
        <v>9831.6208195208983</v>
      </c>
      <c r="H143">
        <f t="shared" si="6"/>
        <v>1103.7513781872678</v>
      </c>
      <c r="I143">
        <f t="shared" si="7"/>
        <v>-74.980258187267737</v>
      </c>
    </row>
    <row r="144" spans="1:9">
      <c r="A144">
        <v>756.01900000000001</v>
      </c>
      <c r="B144">
        <v>25.104040000000001</v>
      </c>
      <c r="C144">
        <v>630.21282432160001</v>
      </c>
      <c r="H144">
        <f t="shared" si="6"/>
        <v>732.09404926115656</v>
      </c>
      <c r="I144">
        <f t="shared" si="7"/>
        <v>23.924950738843449</v>
      </c>
    </row>
    <row r="145" spans="1:9">
      <c r="A145">
        <v>679.31819999999993</v>
      </c>
      <c r="B145">
        <v>21.73115</v>
      </c>
      <c r="C145">
        <v>472.24288032249996</v>
      </c>
      <c r="H145">
        <f t="shared" si="6"/>
        <v>663.32477040878121</v>
      </c>
      <c r="I145">
        <f t="shared" si="7"/>
        <v>15.993429591218728</v>
      </c>
    </row>
    <row r="146" spans="1:9">
      <c r="A146">
        <v>1106.32563</v>
      </c>
      <c r="B146">
        <v>50.594889999999999</v>
      </c>
      <c r="C146">
        <v>2559.8428941121001</v>
      </c>
      <c r="H146">
        <f t="shared" si="6"/>
        <v>1105.761518562633</v>
      </c>
      <c r="I146">
        <f t="shared" si="7"/>
        <v>0.56411143736704616</v>
      </c>
    </row>
    <row r="147" spans="1:9">
      <c r="A147">
        <v>377.09224</v>
      </c>
      <c r="B147">
        <v>10.17099</v>
      </c>
      <c r="C147">
        <v>103.4490375801</v>
      </c>
      <c r="H147">
        <f t="shared" si="6"/>
        <v>393.35695780954507</v>
      </c>
      <c r="I147">
        <f t="shared" si="7"/>
        <v>-16.264717809545061</v>
      </c>
    </row>
    <row r="148" spans="1:9">
      <c r="A148">
        <v>978.04953</v>
      </c>
      <c r="B148">
        <v>43.173490000000001</v>
      </c>
      <c r="C148">
        <v>1863.9502387801001</v>
      </c>
      <c r="H148">
        <f t="shared" si="6"/>
        <v>1023.5933132116764</v>
      </c>
      <c r="I148">
        <f t="shared" si="7"/>
        <v>-45.543783211676441</v>
      </c>
    </row>
    <row r="149" spans="1:9">
      <c r="A149">
        <v>1161.81043</v>
      </c>
      <c r="B149">
        <v>76.715800000000002</v>
      </c>
      <c r="C149">
        <v>5885.3139696400003</v>
      </c>
      <c r="H149">
        <f t="shared" si="6"/>
        <v>1221.0350321646961</v>
      </c>
      <c r="I149">
        <f t="shared" si="7"/>
        <v>-59.22460216469608</v>
      </c>
    </row>
    <row r="150" spans="1:9">
      <c r="A150">
        <v>955.60532999999998</v>
      </c>
      <c r="B150">
        <v>47.636409999999998</v>
      </c>
      <c r="C150">
        <v>2269.2275576880998</v>
      </c>
      <c r="H150">
        <f t="shared" si="6"/>
        <v>1075.6269513439736</v>
      </c>
      <c r="I150">
        <f t="shared" si="7"/>
        <v>-120.02162134397361</v>
      </c>
    </row>
    <row r="151" spans="1:9">
      <c r="A151">
        <v>185.33850000000001</v>
      </c>
      <c r="B151">
        <v>5.437214</v>
      </c>
      <c r="C151">
        <v>29.563296081796</v>
      </c>
      <c r="H151">
        <f t="shared" si="6"/>
        <v>267.49571370762135</v>
      </c>
      <c r="I151">
        <f t="shared" si="7"/>
        <v>-82.157213707621338</v>
      </c>
    </row>
    <row r="152" spans="1:9">
      <c r="A152">
        <v>766.53345000000002</v>
      </c>
      <c r="B152">
        <v>29.77064</v>
      </c>
      <c r="C152">
        <v>886.29100600959998</v>
      </c>
      <c r="H152">
        <f t="shared" si="6"/>
        <v>819.79278146152433</v>
      </c>
      <c r="I152">
        <f t="shared" si="7"/>
        <v>-53.259331461524312</v>
      </c>
    </row>
    <row r="153" spans="1:9">
      <c r="A153">
        <v>239.74152000000001</v>
      </c>
      <c r="B153">
        <v>3.0591949999999999</v>
      </c>
      <c r="C153">
        <v>9.3586740480249997</v>
      </c>
      <c r="H153">
        <f t="shared" si="6"/>
        <v>200.91182521194315</v>
      </c>
      <c r="I153">
        <f t="shared" si="7"/>
        <v>38.829694788056855</v>
      </c>
    </row>
    <row r="154" spans="1:9">
      <c r="A154">
        <v>949.2675999999999</v>
      </c>
      <c r="B154">
        <v>36.517620000000001</v>
      </c>
      <c r="C154">
        <v>1333.5365704644</v>
      </c>
      <c r="H154">
        <f t="shared" si="6"/>
        <v>931.30055323570173</v>
      </c>
      <c r="I154">
        <f t="shared" si="7"/>
        <v>17.967046764298175</v>
      </c>
    </row>
    <row r="155" spans="1:9">
      <c r="A155">
        <v>464.97935000000001</v>
      </c>
      <c r="B155">
        <v>14.99456</v>
      </c>
      <c r="C155">
        <v>224.83682959359999</v>
      </c>
      <c r="H155">
        <f t="shared" si="6"/>
        <v>512.45389870887004</v>
      </c>
      <c r="I155">
        <f t="shared" si="7"/>
        <v>-47.474548708870032</v>
      </c>
    </row>
    <row r="156" spans="1:9">
      <c r="A156">
        <v>947.93290000000002</v>
      </c>
      <c r="B156">
        <v>32.22287</v>
      </c>
      <c r="C156">
        <v>1038.3133510369</v>
      </c>
      <c r="H156">
        <f t="shared" si="6"/>
        <v>862.41166863979356</v>
      </c>
      <c r="I156">
        <f t="shared" si="7"/>
        <v>85.521231360206457</v>
      </c>
    </row>
    <row r="157" spans="1:9">
      <c r="A157">
        <v>1141.0583000000001</v>
      </c>
      <c r="B157">
        <v>96.265820000000005</v>
      </c>
      <c r="C157">
        <v>9267.1081002724004</v>
      </c>
      <c r="H157">
        <f t="shared" si="6"/>
        <v>1130.0613199719567</v>
      </c>
      <c r="I157">
        <f t="shared" si="7"/>
        <v>10.996980028043481</v>
      </c>
    </row>
    <row r="158" spans="1:9">
      <c r="A158">
        <v>1190.3875</v>
      </c>
      <c r="B158">
        <v>92.129339999999999</v>
      </c>
      <c r="C158">
        <v>8487.8152888355999</v>
      </c>
      <c r="H158">
        <f t="shared" ref="H158:H189" si="8">$E$126*C158+$F$126*B158+$G$126</f>
        <v>1161.9669492507071</v>
      </c>
      <c r="I158">
        <f t="shared" ref="I158:I189" si="9">A158-H158</f>
        <v>28.420550749292943</v>
      </c>
    </row>
    <row r="159" spans="1:9">
      <c r="A159">
        <v>373.59619999999995</v>
      </c>
      <c r="B159">
        <v>9.1933380000000007</v>
      </c>
      <c r="C159">
        <v>84.517463582244019</v>
      </c>
      <c r="H159">
        <f t="shared" si="8"/>
        <v>368.09221803076582</v>
      </c>
      <c r="I159">
        <f t="shared" si="9"/>
        <v>5.5039819692341325</v>
      </c>
    </row>
    <row r="160" spans="1:9">
      <c r="A160">
        <v>363.51980000000003</v>
      </c>
      <c r="B160">
        <v>6.3073639999999997</v>
      </c>
      <c r="C160">
        <v>39.782840628495997</v>
      </c>
      <c r="H160">
        <f t="shared" si="8"/>
        <v>291.29859091810505</v>
      </c>
      <c r="I160">
        <f t="shared" si="9"/>
        <v>72.221209081894983</v>
      </c>
    </row>
    <row r="161" spans="1:9">
      <c r="A161">
        <v>1205.17101</v>
      </c>
      <c r="B161">
        <v>73.689509999999999</v>
      </c>
      <c r="C161">
        <v>5430.1438840400997</v>
      </c>
      <c r="H161">
        <f t="shared" si="8"/>
        <v>1221.554345369537</v>
      </c>
      <c r="I161">
        <f t="shared" si="9"/>
        <v>-16.383335369537008</v>
      </c>
    </row>
    <row r="162" spans="1:9">
      <c r="A162">
        <v>1330.1721</v>
      </c>
      <c r="B162">
        <v>71.473519999999994</v>
      </c>
      <c r="C162">
        <v>5108.4640611903988</v>
      </c>
      <c r="H162">
        <f t="shared" si="8"/>
        <v>1219.6284703062811</v>
      </c>
      <c r="I162">
        <f t="shared" si="9"/>
        <v>110.54362969371891</v>
      </c>
    </row>
    <row r="163" spans="1:9">
      <c r="A163">
        <v>1170.64029</v>
      </c>
      <c r="B163">
        <v>73.208399999999997</v>
      </c>
      <c r="C163">
        <v>5359.4698305599995</v>
      </c>
      <c r="H163">
        <f t="shared" si="8"/>
        <v>1221.301917568278</v>
      </c>
      <c r="I163">
        <f t="shared" si="9"/>
        <v>-50.661627568277936</v>
      </c>
    </row>
    <row r="164" spans="1:9">
      <c r="A164">
        <v>1287.4479999999999</v>
      </c>
      <c r="B164">
        <v>66.491489999999999</v>
      </c>
      <c r="C164">
        <v>4421.1182424200997</v>
      </c>
      <c r="H164">
        <f t="shared" si="8"/>
        <v>1208.1797131124208</v>
      </c>
      <c r="I164">
        <f t="shared" si="9"/>
        <v>79.268286887579052</v>
      </c>
    </row>
    <row r="165" spans="1:9">
      <c r="A165">
        <v>856.2038</v>
      </c>
      <c r="B165">
        <v>28.10859</v>
      </c>
      <c r="C165">
        <v>790.09283178809994</v>
      </c>
      <c r="H165">
        <f t="shared" si="8"/>
        <v>789.54945538400136</v>
      </c>
      <c r="I165">
        <f t="shared" si="9"/>
        <v>66.654344615998639</v>
      </c>
    </row>
    <row r="166" spans="1:9">
      <c r="A166">
        <v>1127.06935</v>
      </c>
      <c r="B166">
        <v>54.023690000000002</v>
      </c>
      <c r="C166">
        <v>2918.5590812161004</v>
      </c>
      <c r="H166">
        <f t="shared" si="8"/>
        <v>1136.3390217202082</v>
      </c>
      <c r="I166">
        <f t="shared" si="9"/>
        <v>-9.26967172020818</v>
      </c>
    </row>
    <row r="167" spans="1:9">
      <c r="A167">
        <v>1210.7292</v>
      </c>
      <c r="B167">
        <v>57.95861</v>
      </c>
      <c r="C167">
        <v>3359.2004731320999</v>
      </c>
      <c r="H167">
        <f t="shared" si="8"/>
        <v>1165.6778649549997</v>
      </c>
      <c r="I167">
        <f t="shared" si="9"/>
        <v>45.051335045000314</v>
      </c>
    </row>
    <row r="168" spans="1:9">
      <c r="A168">
        <v>1040.0444299999999</v>
      </c>
      <c r="B168">
        <v>48.886699999999998</v>
      </c>
      <c r="C168">
        <v>2389.9094368899996</v>
      </c>
      <c r="H168">
        <f t="shared" si="8"/>
        <v>1088.7861690195339</v>
      </c>
      <c r="I168">
        <f t="shared" si="9"/>
        <v>-48.741739019533952</v>
      </c>
    </row>
    <row r="169" spans="1:9">
      <c r="A169">
        <v>1096.4988599999999</v>
      </c>
      <c r="B169">
        <v>49.945889999999999</v>
      </c>
      <c r="C169">
        <v>2494.5919278920996</v>
      </c>
      <c r="H169">
        <f t="shared" si="8"/>
        <v>1099.4484641676268</v>
      </c>
      <c r="I169">
        <f t="shared" si="9"/>
        <v>-2.9496041676268305</v>
      </c>
    </row>
    <row r="170" spans="1:9">
      <c r="A170">
        <v>587.45655999999997</v>
      </c>
      <c r="B170">
        <v>19.030190000000001</v>
      </c>
      <c r="C170">
        <v>362.14813143610002</v>
      </c>
      <c r="H170">
        <f t="shared" si="8"/>
        <v>604.99864139608894</v>
      </c>
      <c r="I170">
        <f t="shared" si="9"/>
        <v>-17.542081396088975</v>
      </c>
    </row>
    <row r="171" spans="1:9">
      <c r="A171">
        <v>1152.16894</v>
      </c>
      <c r="B171">
        <v>65.882930000000002</v>
      </c>
      <c r="C171">
        <v>4340.5604653849005</v>
      </c>
      <c r="H171">
        <f t="shared" si="8"/>
        <v>1206.1058394192337</v>
      </c>
      <c r="I171">
        <f t="shared" si="9"/>
        <v>-53.936899419233669</v>
      </c>
    </row>
    <row r="172" spans="1:9">
      <c r="A172">
        <v>447.3537</v>
      </c>
      <c r="B172">
        <v>11.06643</v>
      </c>
      <c r="C172">
        <v>122.46587294490001</v>
      </c>
      <c r="H172">
        <f t="shared" si="8"/>
        <v>416.16419253086207</v>
      </c>
      <c r="I172">
        <f t="shared" si="9"/>
        <v>31.189507469137936</v>
      </c>
    </row>
    <row r="173" spans="1:9">
      <c r="A173">
        <v>954.94970000000001</v>
      </c>
      <c r="B173">
        <v>34.016219999999997</v>
      </c>
      <c r="C173">
        <v>1157.1032230883998</v>
      </c>
      <c r="H173">
        <f t="shared" si="8"/>
        <v>892.06798429972741</v>
      </c>
      <c r="I173">
        <f t="shared" si="9"/>
        <v>62.881715700272593</v>
      </c>
    </row>
    <row r="174" spans="1:9">
      <c r="A174">
        <v>165.47841</v>
      </c>
      <c r="B174">
        <v>1.7835510000000001</v>
      </c>
      <c r="C174">
        <v>3.1810541696010004</v>
      </c>
      <c r="H174">
        <f t="shared" si="8"/>
        <v>164.26889565473908</v>
      </c>
      <c r="I174">
        <f t="shared" si="9"/>
        <v>1.2095143452609136</v>
      </c>
    </row>
    <row r="175" spans="1:9">
      <c r="A175">
        <v>1204.2562</v>
      </c>
      <c r="B175">
        <v>70.824150000000003</v>
      </c>
      <c r="C175">
        <v>5016.0602232225001</v>
      </c>
      <c r="H175">
        <f t="shared" si="8"/>
        <v>1218.6947387145217</v>
      </c>
      <c r="I175">
        <f t="shared" si="9"/>
        <v>-14.438538714521655</v>
      </c>
    </row>
    <row r="176" spans="1:9">
      <c r="A176">
        <v>360.63209999999998</v>
      </c>
      <c r="B176">
        <v>8.1789299999999994</v>
      </c>
      <c r="C176">
        <v>66.894895944899986</v>
      </c>
      <c r="H176">
        <f t="shared" si="8"/>
        <v>341.47646450482182</v>
      </c>
      <c r="I176">
        <f t="shared" si="9"/>
        <v>19.15563549517816</v>
      </c>
    </row>
    <row r="177" spans="1:9">
      <c r="A177">
        <v>979.40877999999998</v>
      </c>
      <c r="B177">
        <v>42.090560000000004</v>
      </c>
      <c r="C177">
        <v>1771.6152411136004</v>
      </c>
      <c r="H177">
        <f t="shared" si="8"/>
        <v>1009.7750752692696</v>
      </c>
      <c r="I177">
        <f t="shared" si="9"/>
        <v>-30.366295269269585</v>
      </c>
    </row>
    <row r="178" spans="1:9">
      <c r="A178">
        <v>677.04868999999997</v>
      </c>
      <c r="B178">
        <v>24.470459999999999</v>
      </c>
      <c r="C178">
        <v>598.80341261159992</v>
      </c>
      <c r="H178">
        <f t="shared" si="8"/>
        <v>719.52063528036126</v>
      </c>
      <c r="I178">
        <f t="shared" si="9"/>
        <v>-42.471945280361297</v>
      </c>
    </row>
    <row r="179" spans="1:9">
      <c r="A179">
        <v>1189.6508100000001</v>
      </c>
      <c r="B179">
        <v>61.968049999999998</v>
      </c>
      <c r="C179">
        <v>3840.0392208024996</v>
      </c>
      <c r="H179">
        <f t="shared" si="8"/>
        <v>1189.249080870655</v>
      </c>
      <c r="I179">
        <f t="shared" si="9"/>
        <v>0.40172912934508531</v>
      </c>
    </row>
    <row r="180" spans="1:9">
      <c r="A180">
        <v>1190.4668999999999</v>
      </c>
      <c r="B180">
        <v>88.680009999999996</v>
      </c>
      <c r="C180">
        <v>7864.1441736000988</v>
      </c>
      <c r="H180">
        <f t="shared" si="8"/>
        <v>1183.3780428549435</v>
      </c>
      <c r="I180">
        <f t="shared" si="9"/>
        <v>7.0888571450564086</v>
      </c>
    </row>
    <row r="181" spans="1:9">
      <c r="A181">
        <v>705.14179999999999</v>
      </c>
      <c r="B181">
        <v>22.361450000000001</v>
      </c>
      <c r="C181">
        <v>500.03444610250006</v>
      </c>
      <c r="H181">
        <f t="shared" si="8"/>
        <v>676.5190168997068</v>
      </c>
      <c r="I181">
        <f t="shared" si="9"/>
        <v>28.622783100293191</v>
      </c>
    </row>
    <row r="182" spans="1:9">
      <c r="A182">
        <v>1285.9843999999998</v>
      </c>
      <c r="B182">
        <v>74.392340000000004</v>
      </c>
      <c r="C182">
        <v>5534.2202506756003</v>
      </c>
      <c r="H182">
        <f t="shared" si="8"/>
        <v>1221.7579170653382</v>
      </c>
      <c r="I182">
        <f t="shared" si="9"/>
        <v>64.22648293466159</v>
      </c>
    </row>
    <row r="183" spans="1:9">
      <c r="A183">
        <v>1115.8481999999999</v>
      </c>
      <c r="B183">
        <v>43.58681</v>
      </c>
      <c r="C183">
        <v>1899.8100059761</v>
      </c>
      <c r="H183">
        <f t="shared" si="8"/>
        <v>1028.7445270498092</v>
      </c>
      <c r="I183">
        <f t="shared" si="9"/>
        <v>87.103672950190685</v>
      </c>
    </row>
    <row r="184" spans="1:9">
      <c r="A184">
        <v>875.88253999999995</v>
      </c>
      <c r="B184">
        <v>35.326860000000003</v>
      </c>
      <c r="C184">
        <v>1247.9870374596003</v>
      </c>
      <c r="H184">
        <f t="shared" si="8"/>
        <v>912.93419946656752</v>
      </c>
      <c r="I184">
        <f t="shared" si="9"/>
        <v>-37.051659466567571</v>
      </c>
    </row>
    <row r="185" spans="1:9">
      <c r="A185">
        <v>480.27482000000003</v>
      </c>
      <c r="B185">
        <v>17.405619999999999</v>
      </c>
      <c r="C185">
        <v>302.95560758439996</v>
      </c>
      <c r="H185">
        <f t="shared" si="8"/>
        <v>568.52171112733186</v>
      </c>
      <c r="I185">
        <f t="shared" si="9"/>
        <v>-88.246891127331821</v>
      </c>
    </row>
    <row r="186" spans="1:9">
      <c r="A186">
        <v>1152.2438</v>
      </c>
      <c r="B186">
        <v>97.09375</v>
      </c>
      <c r="C186">
        <v>9427.1962890625</v>
      </c>
      <c r="H186">
        <f t="shared" si="8"/>
        <v>1122.8593625154149</v>
      </c>
      <c r="I186">
        <f t="shared" si="9"/>
        <v>29.384437484585078</v>
      </c>
    </row>
    <row r="187" spans="1:9">
      <c r="A187">
        <v>199.82255000000001</v>
      </c>
      <c r="B187">
        <v>2.12669</v>
      </c>
      <c r="C187">
        <v>4.5228103560999999</v>
      </c>
      <c r="H187">
        <f t="shared" si="8"/>
        <v>174.1890996407391</v>
      </c>
      <c r="I187">
        <f t="shared" si="9"/>
        <v>25.633450359260905</v>
      </c>
    </row>
    <row r="188" spans="1:9">
      <c r="A188">
        <v>1189.0655999999999</v>
      </c>
      <c r="B188">
        <v>60.779910000000001</v>
      </c>
      <c r="C188">
        <v>3694.1974596081</v>
      </c>
      <c r="H188">
        <f t="shared" si="8"/>
        <v>1182.92953806081</v>
      </c>
      <c r="I188">
        <f t="shared" si="9"/>
        <v>6.1360619391898581</v>
      </c>
    </row>
    <row r="189" spans="1:9">
      <c r="A189">
        <v>1148.0405000000001</v>
      </c>
      <c r="B189">
        <v>98.286019999999994</v>
      </c>
      <c r="C189">
        <v>9660.1417274403993</v>
      </c>
      <c r="H189">
        <f t="shared" si="8"/>
        <v>1112.0099490878495</v>
      </c>
      <c r="I189">
        <f t="shared" si="9"/>
        <v>36.030550912150602</v>
      </c>
    </row>
    <row r="190" spans="1:9">
      <c r="A190">
        <v>1206.60654</v>
      </c>
      <c r="B190">
        <v>79.977069999999998</v>
      </c>
      <c r="C190">
        <v>6396.3317257848994</v>
      </c>
      <c r="H190">
        <f t="shared" ref="H190:H225" si="10">$E$126*C190+$F$126*B190+$G$126</f>
        <v>1216.4047195409403</v>
      </c>
      <c r="I190">
        <f t="shared" ref="I190:I221" si="11">A190-H190</f>
        <v>-9.7981795409402821</v>
      </c>
    </row>
    <row r="191" spans="1:9">
      <c r="A191">
        <v>1015.024</v>
      </c>
      <c r="B191">
        <v>41.12106</v>
      </c>
      <c r="C191">
        <v>1690.9415755236</v>
      </c>
      <c r="H191">
        <f t="shared" si="10"/>
        <v>997.00919421604431</v>
      </c>
      <c r="I191">
        <f t="shared" si="11"/>
        <v>18.014805783955694</v>
      </c>
    </row>
    <row r="192" spans="1:9">
      <c r="A192">
        <v>1205.26529</v>
      </c>
      <c r="B192">
        <v>70.097589999999997</v>
      </c>
      <c r="C192">
        <v>4913.6721238081</v>
      </c>
      <c r="H192">
        <f t="shared" si="10"/>
        <v>1217.4515587319129</v>
      </c>
      <c r="I192">
        <f t="shared" si="11"/>
        <v>-12.186268731912833</v>
      </c>
    </row>
    <row r="193" spans="1:9">
      <c r="A193">
        <v>840.53869999999995</v>
      </c>
      <c r="B193">
        <v>30.828299999999999</v>
      </c>
      <c r="C193">
        <v>950.38408088999995</v>
      </c>
      <c r="H193">
        <f t="shared" si="10"/>
        <v>838.46734572207288</v>
      </c>
      <c r="I193">
        <f t="shared" si="11"/>
        <v>2.0713542779270711</v>
      </c>
    </row>
    <row r="194" spans="1:9">
      <c r="A194">
        <v>1056.8227479999998</v>
      </c>
      <c r="B194">
        <v>94.845100000000002</v>
      </c>
      <c r="C194">
        <v>8995.5929940099995</v>
      </c>
      <c r="H194">
        <f t="shared" si="10"/>
        <v>1141.7856077428951</v>
      </c>
      <c r="I194">
        <f t="shared" si="11"/>
        <v>-84.962859742895262</v>
      </c>
    </row>
    <row r="195" spans="1:9">
      <c r="A195">
        <v>914.86841000000004</v>
      </c>
      <c r="B195">
        <v>38.40081</v>
      </c>
      <c r="C195">
        <v>1474.6222086560999</v>
      </c>
      <c r="H195">
        <f t="shared" si="10"/>
        <v>959.19780734813185</v>
      </c>
      <c r="I195">
        <f t="shared" si="11"/>
        <v>-44.329397348131806</v>
      </c>
    </row>
    <row r="196" spans="1:9">
      <c r="A196">
        <v>1026.6664109999999</v>
      </c>
      <c r="B196">
        <v>52.580289999999998</v>
      </c>
      <c r="C196">
        <v>2764.6868964840996</v>
      </c>
      <c r="H196">
        <f t="shared" si="10"/>
        <v>1124.0359012517974</v>
      </c>
      <c r="I196">
        <f t="shared" si="11"/>
        <v>-97.369490251797515</v>
      </c>
    </row>
    <row r="197" spans="1:9">
      <c r="A197">
        <v>493.58769999999998</v>
      </c>
      <c r="B197">
        <v>12.22076</v>
      </c>
      <c r="C197">
        <v>149.34697497760001</v>
      </c>
      <c r="H197">
        <f t="shared" si="10"/>
        <v>445.09575154702696</v>
      </c>
      <c r="I197">
        <f t="shared" si="11"/>
        <v>48.49194845297302</v>
      </c>
    </row>
    <row r="198" spans="1:9">
      <c r="A198">
        <v>1077.1948299999999</v>
      </c>
      <c r="B198">
        <v>95.400989999999993</v>
      </c>
      <c r="C198">
        <v>9101.3488929800988</v>
      </c>
      <c r="H198">
        <f t="shared" si="10"/>
        <v>1137.2936424684028</v>
      </c>
      <c r="I198">
        <f t="shared" si="11"/>
        <v>-60.098812468402912</v>
      </c>
    </row>
    <row r="199" spans="1:9">
      <c r="A199">
        <v>1265.6596</v>
      </c>
      <c r="B199">
        <v>78.03989</v>
      </c>
      <c r="C199">
        <v>6090.2244312121002</v>
      </c>
      <c r="H199">
        <f t="shared" si="10"/>
        <v>1219.6643010728606</v>
      </c>
      <c r="I199">
        <f t="shared" si="11"/>
        <v>45.995298927139402</v>
      </c>
    </row>
    <row r="200" spans="1:9">
      <c r="A200">
        <v>977.93129999999996</v>
      </c>
      <c r="B200">
        <v>33.362220000000001</v>
      </c>
      <c r="C200">
        <v>1113.0377233284</v>
      </c>
      <c r="H200">
        <f t="shared" si="10"/>
        <v>881.40082249918078</v>
      </c>
      <c r="I200">
        <f t="shared" si="11"/>
        <v>96.530477500819188</v>
      </c>
    </row>
    <row r="201" spans="1:9">
      <c r="A201">
        <v>985.43650000000002</v>
      </c>
      <c r="B201">
        <v>39.204329999999999</v>
      </c>
      <c r="C201">
        <v>1536.9794907488999</v>
      </c>
      <c r="H201">
        <f t="shared" si="10"/>
        <v>970.67245148671213</v>
      </c>
      <c r="I201">
        <f t="shared" si="11"/>
        <v>14.764048513287889</v>
      </c>
    </row>
    <row r="202" spans="1:9">
      <c r="A202">
        <v>1150.2649799999999</v>
      </c>
      <c r="B202">
        <v>93.620540000000005</v>
      </c>
      <c r="C202">
        <v>8764.8055098916011</v>
      </c>
      <c r="H202">
        <f t="shared" si="10"/>
        <v>1151.2480563408294</v>
      </c>
      <c r="I202">
        <f t="shared" si="11"/>
        <v>-0.98307634082948425</v>
      </c>
    </row>
    <row r="203" spans="1:9">
      <c r="A203">
        <v>1177.1965299999999</v>
      </c>
      <c r="B203">
        <v>84.175439999999995</v>
      </c>
      <c r="C203">
        <v>7085.5046991935988</v>
      </c>
      <c r="H203">
        <f t="shared" si="10"/>
        <v>1204.2267025752712</v>
      </c>
      <c r="I203">
        <f t="shared" si="11"/>
        <v>-27.030172575271308</v>
      </c>
    </row>
    <row r="204" spans="1:9">
      <c r="A204">
        <v>1237.8534</v>
      </c>
      <c r="B204">
        <v>91.005780000000001</v>
      </c>
      <c r="C204">
        <v>8282.0519934084004</v>
      </c>
      <c r="H204">
        <f t="shared" si="10"/>
        <v>1169.4599983755156</v>
      </c>
      <c r="I204">
        <f t="shared" si="11"/>
        <v>68.393401624484341</v>
      </c>
    </row>
    <row r="205" spans="1:9">
      <c r="A205">
        <v>1030.4060199999999</v>
      </c>
      <c r="B205">
        <v>47.064950000000003</v>
      </c>
      <c r="C205">
        <v>2215.1095185025001</v>
      </c>
      <c r="H205">
        <f t="shared" si="10"/>
        <v>1069.4057059314828</v>
      </c>
      <c r="I205">
        <f t="shared" si="11"/>
        <v>-38.999685931482873</v>
      </c>
    </row>
    <row r="206" spans="1:9">
      <c r="A206">
        <v>1067.025308</v>
      </c>
      <c r="B206">
        <v>58.764870000000002</v>
      </c>
      <c r="C206">
        <v>3453.3099461169004</v>
      </c>
      <c r="H206">
        <f t="shared" si="10"/>
        <v>1170.9305000232289</v>
      </c>
      <c r="I206">
        <f t="shared" si="11"/>
        <v>-103.90519202322889</v>
      </c>
    </row>
    <row r="207" spans="1:9">
      <c r="A207">
        <v>1198.7894000000001</v>
      </c>
      <c r="B207">
        <v>91.133830000000003</v>
      </c>
      <c r="C207">
        <v>8305.3749704688998</v>
      </c>
      <c r="H207">
        <f t="shared" si="10"/>
        <v>1168.6313357593488</v>
      </c>
      <c r="I207">
        <f t="shared" si="11"/>
        <v>30.158064240651356</v>
      </c>
    </row>
    <row r="208" spans="1:9">
      <c r="A208">
        <v>1218.5456000000001</v>
      </c>
      <c r="B208">
        <v>83.572329999999994</v>
      </c>
      <c r="C208">
        <v>6984.334341628899</v>
      </c>
      <c r="H208">
        <f t="shared" si="10"/>
        <v>1206.4065675734983</v>
      </c>
      <c r="I208">
        <f t="shared" si="11"/>
        <v>12.139032426501899</v>
      </c>
    </row>
    <row r="209" spans="1:9">
      <c r="A209">
        <v>974.18680000000006</v>
      </c>
      <c r="B209">
        <v>36.942010000000003</v>
      </c>
      <c r="C209">
        <v>1364.7121028401002</v>
      </c>
      <c r="H209">
        <f t="shared" si="10"/>
        <v>937.71029591132969</v>
      </c>
      <c r="I209">
        <f t="shared" si="11"/>
        <v>36.476504088670367</v>
      </c>
    </row>
    <row r="210" spans="1:9">
      <c r="A210">
        <v>660.58046999999999</v>
      </c>
      <c r="B210">
        <v>22.850809999999999</v>
      </c>
      <c r="C210">
        <v>522.15951765609998</v>
      </c>
      <c r="H210">
        <f t="shared" si="10"/>
        <v>686.65415607792818</v>
      </c>
      <c r="I210">
        <f t="shared" si="11"/>
        <v>-26.073686077928187</v>
      </c>
    </row>
    <row r="211" spans="1:9">
      <c r="A211">
        <v>1155.3638000000001</v>
      </c>
      <c r="B211">
        <v>54.856169999999999</v>
      </c>
      <c r="C211">
        <v>3009.1993870688998</v>
      </c>
      <c r="H211">
        <f t="shared" si="10"/>
        <v>1143.0587231552279</v>
      </c>
      <c r="I211">
        <f t="shared" si="11"/>
        <v>12.305076844772202</v>
      </c>
    </row>
    <row r="212" spans="1:9">
      <c r="A212">
        <v>1129.3966800000001</v>
      </c>
      <c r="B212">
        <v>63.215919999999997</v>
      </c>
      <c r="C212">
        <v>3996.2525414463998</v>
      </c>
      <c r="H212">
        <f t="shared" si="10"/>
        <v>1195.2828620946193</v>
      </c>
      <c r="I212">
        <f t="shared" si="11"/>
        <v>-65.886182094619244</v>
      </c>
    </row>
    <row r="213" spans="1:9">
      <c r="A213">
        <v>1189.5291999999999</v>
      </c>
      <c r="B213">
        <v>89.883319999999998</v>
      </c>
      <c r="C213">
        <v>8079.0112142223998</v>
      </c>
      <c r="H213">
        <f t="shared" si="10"/>
        <v>1176.4452367823465</v>
      </c>
      <c r="I213">
        <f t="shared" si="11"/>
        <v>13.083963217653491</v>
      </c>
    </row>
    <row r="214" spans="1:9">
      <c r="A214">
        <v>1143.2546</v>
      </c>
      <c r="B214">
        <v>56.936279999999996</v>
      </c>
      <c r="C214">
        <v>3241.7399802383998</v>
      </c>
      <c r="H214">
        <f t="shared" si="10"/>
        <v>1158.6464615835039</v>
      </c>
      <c r="I214">
        <f t="shared" si="11"/>
        <v>-15.391861583503896</v>
      </c>
    </row>
    <row r="215" spans="1:9">
      <c r="A215">
        <v>1249.4380000000001</v>
      </c>
      <c r="B215">
        <v>81.026309999999995</v>
      </c>
      <c r="C215">
        <v>6565.2629122160988</v>
      </c>
      <c r="H215">
        <f t="shared" si="10"/>
        <v>1214.0171763100661</v>
      </c>
      <c r="I215">
        <f t="shared" si="11"/>
        <v>35.420823689933968</v>
      </c>
    </row>
    <row r="216" spans="1:9">
      <c r="A216">
        <v>569.92735000000005</v>
      </c>
      <c r="B216">
        <v>20.431920000000002</v>
      </c>
      <c r="C216">
        <v>417.46335488640005</v>
      </c>
      <c r="H216">
        <f t="shared" si="10"/>
        <v>635.62996188671082</v>
      </c>
      <c r="I216">
        <f t="shared" si="11"/>
        <v>-65.70261188671077</v>
      </c>
    </row>
    <row r="217" spans="1:9">
      <c r="A217">
        <v>1351.1054999999999</v>
      </c>
      <c r="B217">
        <v>68.375209999999996</v>
      </c>
      <c r="C217">
        <v>4675.169342544099</v>
      </c>
      <c r="H217">
        <f t="shared" si="10"/>
        <v>1213.6671358564754</v>
      </c>
      <c r="I217">
        <f t="shared" si="11"/>
        <v>137.4383641435245</v>
      </c>
    </row>
    <row r="218" spans="1:9">
      <c r="A218">
        <v>1149.2113000000002</v>
      </c>
      <c r="B218">
        <v>78.363299999999995</v>
      </c>
      <c r="C218">
        <v>6140.8067868899989</v>
      </c>
      <c r="H218">
        <f t="shared" si="10"/>
        <v>1219.2237255217547</v>
      </c>
      <c r="I218">
        <f t="shared" si="11"/>
        <v>-70.012425521754494</v>
      </c>
    </row>
    <row r="219" spans="1:9">
      <c r="A219">
        <v>1173.53475</v>
      </c>
      <c r="B219">
        <v>59.78069</v>
      </c>
      <c r="C219">
        <v>3573.7308968760999</v>
      </c>
      <c r="H219">
        <f t="shared" si="10"/>
        <v>1177.1809436299523</v>
      </c>
      <c r="I219">
        <f t="shared" si="11"/>
        <v>-3.6461936299522222</v>
      </c>
    </row>
    <row r="220" spans="1:9">
      <c r="A220">
        <v>1251.7258999999999</v>
      </c>
      <c r="B220">
        <v>86.418300000000002</v>
      </c>
      <c r="C220">
        <v>7468.1225748900006</v>
      </c>
      <c r="H220">
        <f t="shared" si="10"/>
        <v>1194.8530117648127</v>
      </c>
      <c r="I220">
        <f t="shared" si="11"/>
        <v>56.872888235187247</v>
      </c>
    </row>
    <row r="221" spans="1:9">
      <c r="A221">
        <v>1164.1490000000001</v>
      </c>
      <c r="B221">
        <v>51.71293</v>
      </c>
      <c r="C221">
        <v>2674.2271291849001</v>
      </c>
      <c r="H221">
        <f t="shared" si="10"/>
        <v>1116.2448978259831</v>
      </c>
      <c r="I221">
        <f t="shared" si="11"/>
        <v>47.904102174016998</v>
      </c>
    </row>
    <row r="222" spans="1:9">
      <c r="A222">
        <v>1150.57601</v>
      </c>
      <c r="B222">
        <v>64.537639999999996</v>
      </c>
      <c r="C222">
        <v>4165.1069767695999</v>
      </c>
      <c r="H222">
        <f t="shared" si="10"/>
        <v>1200.9995085501018</v>
      </c>
      <c r="I222">
        <f>A222-H222</f>
        <v>-50.42349855010184</v>
      </c>
    </row>
    <row r="223" spans="1:9">
      <c r="A223">
        <v>1191.6922500000001</v>
      </c>
      <c r="B223">
        <v>82.726799999999997</v>
      </c>
      <c r="C223">
        <v>6843.7234382399993</v>
      </c>
      <c r="H223">
        <f t="shared" si="10"/>
        <v>1209.219471832829</v>
      </c>
      <c r="I223">
        <f>A223-H223</f>
        <v>-17.5272218328289</v>
      </c>
    </row>
    <row r="224" spans="1:9">
      <c r="A224">
        <v>329.03530000000001</v>
      </c>
      <c r="B224">
        <v>7.6836640000000003</v>
      </c>
      <c r="C224">
        <v>59.038692464896002</v>
      </c>
      <c r="H224">
        <f t="shared" si="10"/>
        <v>328.33338442878778</v>
      </c>
      <c r="I224">
        <f>A224-H224</f>
        <v>0.70191557121222559</v>
      </c>
    </row>
    <row r="225" spans="1:9">
      <c r="A225">
        <v>1074.6352999999999</v>
      </c>
      <c r="B225">
        <v>46.165860000000002</v>
      </c>
      <c r="C225">
        <v>2131.2866295396002</v>
      </c>
      <c r="H225">
        <f t="shared" si="10"/>
        <v>1059.3552194730823</v>
      </c>
      <c r="I225">
        <f>A225-H225</f>
        <v>15.280080526917573</v>
      </c>
    </row>
    <row r="227" spans="1:9">
      <c r="H227" t="s">
        <v>14</v>
      </c>
      <c r="I227">
        <f>STDEVP(I126:I225)</f>
        <v>49.317576060963937</v>
      </c>
    </row>
  </sheetData>
  <phoneticPr fontId="0" type="noConversion"/>
  <printOptions headings="1" gridLines="1"/>
  <pageMargins left="1.06" right="0.36" top="0.5" bottom="0.78" header="0.5" footer="0.5"/>
  <pageSetup orientation="portrait" r:id="rId1"/>
  <headerFooter alignWithMargins="0">
    <oddFooter>&amp;C&amp;F</oddFooter>
  </headerFooter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Texas A&amp;M/Ag Economics/AFPC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cp:lastPrinted>2000-08-21T02:54:28Z</cp:lastPrinted>
  <dcterms:created xsi:type="dcterms:W3CDTF">1998-07-31T22:41:42Z</dcterms:created>
  <dcterms:modified xsi:type="dcterms:W3CDTF">2011-02-07T04:56:44Z</dcterms:modified>
</cp:coreProperties>
</file>